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 activeTab="4"/>
  </bookViews>
  <sheets>
    <sheet name="Бюджет13-16" sheetId="1" r:id="rId1"/>
    <sheet name="налоги (2)" sheetId="3" r:id="rId2"/>
    <sheet name="налоги" sheetId="2" r:id="rId3"/>
    <sheet name="налоги (3)" sheetId="4" r:id="rId4"/>
    <sheet name="налоги (4)" sheetId="5" r:id="rId5"/>
    <sheet name="Лист1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b" localSheetId="2">[1]Январь!#REF!</definedName>
    <definedName name="\b" localSheetId="1">[1]Январь!#REF!</definedName>
    <definedName name="\b" localSheetId="3">[1]Январь!#REF!</definedName>
    <definedName name="\b" localSheetId="4">[1]Январь!#REF!</definedName>
    <definedName name="\b">[1]Январь!#REF!</definedName>
    <definedName name="\l" localSheetId="2">[1]Январь!#REF!</definedName>
    <definedName name="\l" localSheetId="1">[1]Январь!#REF!</definedName>
    <definedName name="\l" localSheetId="3">[1]Январь!#REF!</definedName>
    <definedName name="\l" localSheetId="4">[1]Январь!#REF!</definedName>
    <definedName name="\l">[1]Январь!#REF!</definedName>
    <definedName name="\p" localSheetId="2">[1]Январь!#REF!</definedName>
    <definedName name="\p" localSheetId="1">[1]Январь!#REF!</definedName>
    <definedName name="\p" localSheetId="3">[1]Январь!#REF!</definedName>
    <definedName name="\p" localSheetId="4">[1]Январь!#REF!</definedName>
    <definedName name="\p">[1]Январь!#REF!</definedName>
    <definedName name="\s" localSheetId="2">[1]Январь!#REF!</definedName>
    <definedName name="\s" localSheetId="1">[1]Январь!#REF!</definedName>
    <definedName name="\s" localSheetId="3">[1]Январь!#REF!</definedName>
    <definedName name="\s" localSheetId="4">[1]Январь!#REF!</definedName>
    <definedName name="\s">[1]Январь!#REF!</definedName>
    <definedName name="\ф" localSheetId="2">#REF!</definedName>
    <definedName name="\ф" localSheetId="1">#REF!</definedName>
    <definedName name="\ф" localSheetId="3">#REF!</definedName>
    <definedName name="\ф" localSheetId="4">#REF!</definedName>
    <definedName name="\ф">#REF!</definedName>
    <definedName name="___________________________COM1" localSheetId="2">[1]Январь!#REF!</definedName>
    <definedName name="___________________________COM1" localSheetId="1">[1]Январь!#REF!</definedName>
    <definedName name="___________________________COM1" localSheetId="3">[1]Январь!#REF!</definedName>
    <definedName name="___________________________COM1" localSheetId="4">[1]Январь!#REF!</definedName>
    <definedName name="___________________________COM1">[1]Январь!#REF!</definedName>
    <definedName name="___________________________COM2" localSheetId="2">[1]Январь!#REF!</definedName>
    <definedName name="___________________________COM2" localSheetId="1">[1]Январь!#REF!</definedName>
    <definedName name="___________________________COM2" localSheetId="3">[1]Январь!#REF!</definedName>
    <definedName name="___________________________COM2" localSheetId="4">[1]Январь!#REF!</definedName>
    <definedName name="___________________________COM2">[1]Январь!#REF!</definedName>
    <definedName name="___________________________CPL1" localSheetId="2">[1]Январь!#REF!</definedName>
    <definedName name="___________________________CPL1" localSheetId="1">[1]Январь!#REF!</definedName>
    <definedName name="___________________________CPL1" localSheetId="3">[1]Январь!#REF!</definedName>
    <definedName name="___________________________CPL1" localSheetId="4">[1]Январь!#REF!</definedName>
    <definedName name="___________________________CPL1">[1]Январь!#REF!</definedName>
    <definedName name="___________________________CPL2" localSheetId="2">[1]Январь!#REF!</definedName>
    <definedName name="___________________________CPL2" localSheetId="1">[1]Январь!#REF!</definedName>
    <definedName name="___________________________CPL2" localSheetId="3">[1]Январь!#REF!</definedName>
    <definedName name="___________________________CPL2" localSheetId="4">[1]Январь!#REF!</definedName>
    <definedName name="___________________________CPL2">[1]Январь!#REF!</definedName>
    <definedName name="___________________________FPL1" localSheetId="2">'[2]Сводная смета УГМС'!#REF!</definedName>
    <definedName name="___________________________FPL1" localSheetId="1">'[2]Сводная смета УГМС'!#REF!</definedName>
    <definedName name="___________________________FPL1" localSheetId="3">'[2]Сводная смета УГМС'!#REF!</definedName>
    <definedName name="___________________________FPL1" localSheetId="4">'[2]Сводная смета УГМС'!#REF!</definedName>
    <definedName name="___________________________FPL1">'[2]Сводная смета УГМС'!#REF!</definedName>
    <definedName name="___________________________LAB10" localSheetId="2">[1]Январь!#REF!</definedName>
    <definedName name="___________________________LAB10" localSheetId="1">[1]Январь!#REF!</definedName>
    <definedName name="___________________________LAB10" localSheetId="3">[1]Январь!#REF!</definedName>
    <definedName name="___________________________LAB10" localSheetId="4">[1]Январь!#REF!</definedName>
    <definedName name="___________________________LAB10">[1]Январь!#REF!</definedName>
    <definedName name="___________________________LAB2" localSheetId="2">[1]Январь!#REF!</definedName>
    <definedName name="___________________________LAB2" localSheetId="1">[1]Январь!#REF!</definedName>
    <definedName name="___________________________LAB2" localSheetId="3">[1]Январь!#REF!</definedName>
    <definedName name="___________________________LAB2" localSheetId="4">[1]Январь!#REF!</definedName>
    <definedName name="___________________________LAB2">[1]Январь!#REF!</definedName>
    <definedName name="___________________________LAB3" localSheetId="2">[1]Январь!#REF!</definedName>
    <definedName name="___________________________LAB3" localSheetId="1">[1]Январь!#REF!</definedName>
    <definedName name="___________________________LAB3" localSheetId="3">[1]Январь!#REF!</definedName>
    <definedName name="___________________________LAB3" localSheetId="4">[1]Январь!#REF!</definedName>
    <definedName name="___________________________LAB3">[1]Январь!#REF!</definedName>
    <definedName name="___________________________LAB4" localSheetId="2">[1]Январь!#REF!</definedName>
    <definedName name="___________________________LAB4" localSheetId="1">[1]Январь!#REF!</definedName>
    <definedName name="___________________________LAB4" localSheetId="3">[1]Январь!#REF!</definedName>
    <definedName name="___________________________LAB4" localSheetId="4">[1]Январь!#REF!</definedName>
    <definedName name="___________________________LAB4">[1]Январь!#REF!</definedName>
    <definedName name="___________________________LAB50" localSheetId="2">[1]Январь!#REF!</definedName>
    <definedName name="___________________________LAB50" localSheetId="1">[1]Январь!#REF!</definedName>
    <definedName name="___________________________LAB50" localSheetId="3">[1]Январь!#REF!</definedName>
    <definedName name="___________________________LAB50" localSheetId="4">[1]Январь!#REF!</definedName>
    <definedName name="___________________________LAB50">[1]Январь!#REF!</definedName>
    <definedName name="___________________________LAB51" localSheetId="2">[1]Январь!#REF!</definedName>
    <definedName name="___________________________LAB51" localSheetId="1">[1]Январь!#REF!</definedName>
    <definedName name="___________________________LAB51" localSheetId="3">[1]Январь!#REF!</definedName>
    <definedName name="___________________________LAB51" localSheetId="4">[1]Январь!#REF!</definedName>
    <definedName name="___________________________LAB51">[1]Январь!#REF!</definedName>
    <definedName name="___________________________LAB52" localSheetId="2">[1]Январь!#REF!</definedName>
    <definedName name="___________________________LAB52" localSheetId="1">[1]Январь!#REF!</definedName>
    <definedName name="___________________________LAB52" localSheetId="3">[1]Январь!#REF!</definedName>
    <definedName name="___________________________LAB52" localSheetId="4">[1]Январь!#REF!</definedName>
    <definedName name="___________________________LAB52">[1]Январь!#REF!</definedName>
    <definedName name="___________________________LAB53" localSheetId="2">[1]Январь!#REF!</definedName>
    <definedName name="___________________________LAB53" localSheetId="1">[1]Январь!#REF!</definedName>
    <definedName name="___________________________LAB53" localSheetId="3">[1]Январь!#REF!</definedName>
    <definedName name="___________________________LAB53" localSheetId="4">[1]Январь!#REF!</definedName>
    <definedName name="___________________________LAB53">[1]Январь!#REF!</definedName>
    <definedName name="___________________________LAB6" localSheetId="2">[1]Январь!#REF!</definedName>
    <definedName name="___________________________LAB6" localSheetId="1">[1]Январь!#REF!</definedName>
    <definedName name="___________________________LAB6" localSheetId="3">[1]Январь!#REF!</definedName>
    <definedName name="___________________________LAB6" localSheetId="4">[1]Январь!#REF!</definedName>
    <definedName name="___________________________LAB6">[1]Январь!#REF!</definedName>
    <definedName name="___________________________LAB7" localSheetId="2">[1]Январь!#REF!</definedName>
    <definedName name="___________________________LAB7" localSheetId="1">[1]Январь!#REF!</definedName>
    <definedName name="___________________________LAB7" localSheetId="3">[1]Январь!#REF!</definedName>
    <definedName name="___________________________LAB7" localSheetId="4">[1]Январь!#REF!</definedName>
    <definedName name="___________________________LAB7">[1]Январь!#REF!</definedName>
    <definedName name="___________________________LAB8" localSheetId="2">[1]Январь!#REF!</definedName>
    <definedName name="___________________________LAB8" localSheetId="1">[1]Январь!#REF!</definedName>
    <definedName name="___________________________LAB8" localSheetId="3">[1]Январь!#REF!</definedName>
    <definedName name="___________________________LAB8" localSheetId="4">[1]Январь!#REF!</definedName>
    <definedName name="___________________________LAB8">[1]Январь!#REF!</definedName>
    <definedName name="___________________________MEN1" localSheetId="2">[1]Январь!#REF!</definedName>
    <definedName name="___________________________MEN1" localSheetId="1">[1]Январь!#REF!</definedName>
    <definedName name="___________________________MEN1" localSheetId="3">[1]Январь!#REF!</definedName>
    <definedName name="___________________________MEN1" localSheetId="4">[1]Январь!#REF!</definedName>
    <definedName name="___________________________MEN1">[1]Январь!#REF!</definedName>
    <definedName name="___________________________MEN12" localSheetId="2">[1]Январь!#REF!</definedName>
    <definedName name="___________________________MEN12" localSheetId="1">[1]Январь!#REF!</definedName>
    <definedName name="___________________________MEN12" localSheetId="3">[1]Январь!#REF!</definedName>
    <definedName name="___________________________MEN12" localSheetId="4">[1]Январь!#REF!</definedName>
    <definedName name="___________________________MEN12">[1]Январь!#REF!</definedName>
    <definedName name="___________________________MEN2" localSheetId="2">[1]Январь!#REF!</definedName>
    <definedName name="___________________________MEN2" localSheetId="1">[1]Январь!#REF!</definedName>
    <definedName name="___________________________MEN2" localSheetId="3">[1]Январь!#REF!</definedName>
    <definedName name="___________________________MEN2" localSheetId="4">[1]Январь!#REF!</definedName>
    <definedName name="___________________________MEN2">[1]Январь!#REF!</definedName>
    <definedName name="___________________________MEN3" localSheetId="2">[1]Январь!#REF!</definedName>
    <definedName name="___________________________MEN3" localSheetId="1">[1]Январь!#REF!</definedName>
    <definedName name="___________________________MEN3" localSheetId="3">[1]Январь!#REF!</definedName>
    <definedName name="___________________________MEN3" localSheetId="4">[1]Январь!#REF!</definedName>
    <definedName name="___________________________MEN3">[1]Январь!#REF!</definedName>
    <definedName name="___________________________MEN4" localSheetId="2">[1]Январь!#REF!</definedName>
    <definedName name="___________________________MEN4" localSheetId="1">[1]Январь!#REF!</definedName>
    <definedName name="___________________________MEN4" localSheetId="3">[1]Январь!#REF!</definedName>
    <definedName name="___________________________MEN4" localSheetId="4">[1]Январь!#REF!</definedName>
    <definedName name="___________________________MEN4">[1]Январь!#REF!</definedName>
    <definedName name="___________________________MEN6" localSheetId="2">[1]Январь!#REF!</definedName>
    <definedName name="___________________________MEN6" localSheetId="1">[1]Январь!#REF!</definedName>
    <definedName name="___________________________MEN6" localSheetId="3">[1]Январь!#REF!</definedName>
    <definedName name="___________________________MEN6" localSheetId="4">[1]Январь!#REF!</definedName>
    <definedName name="___________________________MEN6">[1]Январь!#REF!</definedName>
    <definedName name="___________________________MEN7" localSheetId="2">[1]Январь!#REF!</definedName>
    <definedName name="___________________________MEN7" localSheetId="1">[1]Январь!#REF!</definedName>
    <definedName name="___________________________MEN7" localSheetId="3">[1]Январь!#REF!</definedName>
    <definedName name="___________________________MEN7" localSheetId="4">[1]Январь!#REF!</definedName>
    <definedName name="___________________________MEN7">[1]Январь!#REF!</definedName>
    <definedName name="___________________________MES1" localSheetId="2">[1]Январь!#REF!</definedName>
    <definedName name="___________________________MES1" localSheetId="1">[1]Январь!#REF!</definedName>
    <definedName name="___________________________MES1" localSheetId="3">[1]Январь!#REF!</definedName>
    <definedName name="___________________________MES1" localSheetId="4">[1]Январь!#REF!</definedName>
    <definedName name="___________________________MES1">[1]Январь!#REF!</definedName>
    <definedName name="___________________________RPL1" localSheetId="2">[1]Январь!#REF!</definedName>
    <definedName name="___________________________RPL1" localSheetId="1">[1]Январь!#REF!</definedName>
    <definedName name="___________________________RPL1" localSheetId="3">[1]Январь!#REF!</definedName>
    <definedName name="___________________________RPL1" localSheetId="4">[1]Январь!#REF!</definedName>
    <definedName name="___________________________RPL1">[1]Январь!#REF!</definedName>
    <definedName name="___________________________RPL2" localSheetId="2">[1]Январь!#REF!</definedName>
    <definedName name="___________________________RPL2" localSheetId="1">[1]Январь!#REF!</definedName>
    <definedName name="___________________________RPL2" localSheetId="3">[1]Январь!#REF!</definedName>
    <definedName name="___________________________RPL2" localSheetId="4">[1]Январь!#REF!</definedName>
    <definedName name="___________________________RPL2">[1]Январь!#REF!</definedName>
    <definedName name="___________________________RPL3" localSheetId="2">'[3]Сводная смета УГМС'!#REF!</definedName>
    <definedName name="___________________________RPL3" localSheetId="1">'[3]Сводная смета УГМС'!#REF!</definedName>
    <definedName name="___________________________RPL3" localSheetId="3">'[3]Сводная смета УГМС'!#REF!</definedName>
    <definedName name="___________________________RPL3" localSheetId="4">'[3]Сводная смета УГМС'!#REF!</definedName>
    <definedName name="___________________________RPL3">'[3]Сводная смета УГМС'!#REF!</definedName>
    <definedName name="__________________________COM1" localSheetId="2">[1]Январь!#REF!</definedName>
    <definedName name="__________________________COM1" localSheetId="1">[1]Январь!#REF!</definedName>
    <definedName name="__________________________COM1" localSheetId="3">[1]Январь!#REF!</definedName>
    <definedName name="__________________________COM1" localSheetId="4">[1]Январь!#REF!</definedName>
    <definedName name="__________________________COM1">[1]Январь!#REF!</definedName>
    <definedName name="__________________________COM2" localSheetId="2">[1]Январь!#REF!</definedName>
    <definedName name="__________________________COM2" localSheetId="1">[1]Январь!#REF!</definedName>
    <definedName name="__________________________COM2" localSheetId="3">[1]Январь!#REF!</definedName>
    <definedName name="__________________________COM2" localSheetId="4">[1]Январь!#REF!</definedName>
    <definedName name="__________________________COM2">[1]Январь!#REF!</definedName>
    <definedName name="__________________________CPL1" localSheetId="2">[1]Январь!#REF!</definedName>
    <definedName name="__________________________CPL1" localSheetId="1">[1]Январь!#REF!</definedName>
    <definedName name="__________________________CPL1" localSheetId="3">[1]Январь!#REF!</definedName>
    <definedName name="__________________________CPL1" localSheetId="4">[1]Январь!#REF!</definedName>
    <definedName name="__________________________CPL1">[1]Январь!#REF!</definedName>
    <definedName name="__________________________CPL2" localSheetId="2">[1]Январь!#REF!</definedName>
    <definedName name="__________________________CPL2" localSheetId="1">[1]Январь!#REF!</definedName>
    <definedName name="__________________________CPL2" localSheetId="3">[1]Январь!#REF!</definedName>
    <definedName name="__________________________CPL2" localSheetId="4">[1]Январь!#REF!</definedName>
    <definedName name="__________________________CPL2">[1]Январь!#REF!</definedName>
    <definedName name="__________________________FPL1" localSheetId="2">'[2]Сводная смета УГМС'!#REF!</definedName>
    <definedName name="__________________________FPL1" localSheetId="1">'[2]Сводная смета УГМС'!#REF!</definedName>
    <definedName name="__________________________FPL1" localSheetId="3">'[2]Сводная смета УГМС'!#REF!</definedName>
    <definedName name="__________________________FPL1" localSheetId="4">'[2]Сводная смета УГМС'!#REF!</definedName>
    <definedName name="__________________________FPL1">'[2]Сводная смета УГМС'!#REF!</definedName>
    <definedName name="__________________________LAB10" localSheetId="2">[1]Январь!#REF!</definedName>
    <definedName name="__________________________LAB10" localSheetId="1">[1]Январь!#REF!</definedName>
    <definedName name="__________________________LAB10" localSheetId="3">[1]Январь!#REF!</definedName>
    <definedName name="__________________________LAB10" localSheetId="4">[1]Январь!#REF!</definedName>
    <definedName name="__________________________LAB10">[1]Январь!#REF!</definedName>
    <definedName name="__________________________LAB2" localSheetId="2">[1]Январь!#REF!</definedName>
    <definedName name="__________________________LAB2" localSheetId="1">[1]Январь!#REF!</definedName>
    <definedName name="__________________________LAB2" localSheetId="3">[1]Январь!#REF!</definedName>
    <definedName name="__________________________LAB2" localSheetId="4">[1]Январь!#REF!</definedName>
    <definedName name="__________________________LAB2">[1]Январь!#REF!</definedName>
    <definedName name="__________________________LAB3" localSheetId="2">[1]Январь!#REF!</definedName>
    <definedName name="__________________________LAB3" localSheetId="1">[1]Январь!#REF!</definedName>
    <definedName name="__________________________LAB3" localSheetId="3">[1]Январь!#REF!</definedName>
    <definedName name="__________________________LAB3" localSheetId="4">[1]Январь!#REF!</definedName>
    <definedName name="__________________________LAB3">[1]Январь!#REF!</definedName>
    <definedName name="__________________________LAB4" localSheetId="2">[1]Январь!#REF!</definedName>
    <definedName name="__________________________LAB4" localSheetId="1">[1]Январь!#REF!</definedName>
    <definedName name="__________________________LAB4" localSheetId="3">[1]Январь!#REF!</definedName>
    <definedName name="__________________________LAB4" localSheetId="4">[1]Январь!#REF!</definedName>
    <definedName name="__________________________LAB4">[1]Январь!#REF!</definedName>
    <definedName name="__________________________LAB5" localSheetId="2">[1]Январь!#REF!</definedName>
    <definedName name="__________________________LAB5" localSheetId="1">[1]Январь!#REF!</definedName>
    <definedName name="__________________________LAB5" localSheetId="3">[1]Январь!#REF!</definedName>
    <definedName name="__________________________LAB5" localSheetId="4">[1]Январь!#REF!</definedName>
    <definedName name="__________________________LAB5">[1]Январь!#REF!</definedName>
    <definedName name="__________________________LAB50" localSheetId="2">[1]Январь!#REF!</definedName>
    <definedName name="__________________________LAB50" localSheetId="1">[1]Январь!#REF!</definedName>
    <definedName name="__________________________LAB50" localSheetId="3">[1]Январь!#REF!</definedName>
    <definedName name="__________________________LAB50" localSheetId="4">[1]Январь!#REF!</definedName>
    <definedName name="__________________________LAB50">[1]Январь!#REF!</definedName>
    <definedName name="__________________________LAB51" localSheetId="2">[1]Январь!#REF!</definedName>
    <definedName name="__________________________LAB51" localSheetId="1">[1]Январь!#REF!</definedName>
    <definedName name="__________________________LAB51" localSheetId="3">[1]Январь!#REF!</definedName>
    <definedName name="__________________________LAB51" localSheetId="4">[1]Январь!#REF!</definedName>
    <definedName name="__________________________LAB51">[1]Январь!#REF!</definedName>
    <definedName name="__________________________LAB52" localSheetId="2">[1]Январь!#REF!</definedName>
    <definedName name="__________________________LAB52" localSheetId="1">[1]Январь!#REF!</definedName>
    <definedName name="__________________________LAB52" localSheetId="3">[1]Январь!#REF!</definedName>
    <definedName name="__________________________LAB52" localSheetId="4">[1]Январь!#REF!</definedName>
    <definedName name="__________________________LAB52">[1]Январь!#REF!</definedName>
    <definedName name="__________________________LAB53" localSheetId="2">[1]Январь!#REF!</definedName>
    <definedName name="__________________________LAB53" localSheetId="1">[1]Январь!#REF!</definedName>
    <definedName name="__________________________LAB53" localSheetId="3">[1]Январь!#REF!</definedName>
    <definedName name="__________________________LAB53" localSheetId="4">[1]Январь!#REF!</definedName>
    <definedName name="__________________________LAB53">[1]Январь!#REF!</definedName>
    <definedName name="__________________________LAB6" localSheetId="2">[1]Январь!#REF!</definedName>
    <definedName name="__________________________LAB6" localSheetId="1">[1]Январь!#REF!</definedName>
    <definedName name="__________________________LAB6" localSheetId="3">[1]Январь!#REF!</definedName>
    <definedName name="__________________________LAB6" localSheetId="4">[1]Январь!#REF!</definedName>
    <definedName name="__________________________LAB6">[1]Январь!#REF!</definedName>
    <definedName name="__________________________LAB7" localSheetId="2">[1]Январь!#REF!</definedName>
    <definedName name="__________________________LAB7" localSheetId="1">[1]Январь!#REF!</definedName>
    <definedName name="__________________________LAB7" localSheetId="3">[1]Январь!#REF!</definedName>
    <definedName name="__________________________LAB7" localSheetId="4">[1]Январь!#REF!</definedName>
    <definedName name="__________________________LAB7">[1]Январь!#REF!</definedName>
    <definedName name="__________________________LAB8" localSheetId="2">[1]Январь!#REF!</definedName>
    <definedName name="__________________________LAB8" localSheetId="1">[1]Январь!#REF!</definedName>
    <definedName name="__________________________LAB8" localSheetId="3">[1]Январь!#REF!</definedName>
    <definedName name="__________________________LAB8" localSheetId="4">[1]Январь!#REF!</definedName>
    <definedName name="__________________________LAB8">[1]Январь!#REF!</definedName>
    <definedName name="__________________________MEN1" localSheetId="2">[1]Январь!#REF!</definedName>
    <definedName name="__________________________MEN1" localSheetId="1">[1]Январь!#REF!</definedName>
    <definedName name="__________________________MEN1" localSheetId="3">[1]Январь!#REF!</definedName>
    <definedName name="__________________________MEN1" localSheetId="4">[1]Январь!#REF!</definedName>
    <definedName name="__________________________MEN1">[1]Январь!#REF!</definedName>
    <definedName name="__________________________MEN12" localSheetId="2">[1]Январь!#REF!</definedName>
    <definedName name="__________________________MEN12" localSheetId="1">[1]Январь!#REF!</definedName>
    <definedName name="__________________________MEN12" localSheetId="3">[1]Январь!#REF!</definedName>
    <definedName name="__________________________MEN12" localSheetId="4">[1]Январь!#REF!</definedName>
    <definedName name="__________________________MEN12">[1]Январь!#REF!</definedName>
    <definedName name="__________________________MEN2" localSheetId="2">[1]Январь!#REF!</definedName>
    <definedName name="__________________________MEN2" localSheetId="1">[1]Январь!#REF!</definedName>
    <definedName name="__________________________MEN2" localSheetId="3">[1]Январь!#REF!</definedName>
    <definedName name="__________________________MEN2" localSheetId="4">[1]Январь!#REF!</definedName>
    <definedName name="__________________________MEN2">[1]Январь!#REF!</definedName>
    <definedName name="__________________________MEN3" localSheetId="2">[1]Январь!#REF!</definedName>
    <definedName name="__________________________MEN3" localSheetId="1">[1]Январь!#REF!</definedName>
    <definedName name="__________________________MEN3" localSheetId="3">[1]Январь!#REF!</definedName>
    <definedName name="__________________________MEN3" localSheetId="4">[1]Январь!#REF!</definedName>
    <definedName name="__________________________MEN3">[1]Январь!#REF!</definedName>
    <definedName name="__________________________MEN4" localSheetId="2">[1]Январь!#REF!</definedName>
    <definedName name="__________________________MEN4" localSheetId="1">[1]Январь!#REF!</definedName>
    <definedName name="__________________________MEN4" localSheetId="3">[1]Январь!#REF!</definedName>
    <definedName name="__________________________MEN4" localSheetId="4">[1]Январь!#REF!</definedName>
    <definedName name="__________________________MEN4">[1]Январь!#REF!</definedName>
    <definedName name="__________________________MEN6" localSheetId="2">[1]Январь!#REF!</definedName>
    <definedName name="__________________________MEN6" localSheetId="1">[1]Январь!#REF!</definedName>
    <definedName name="__________________________MEN6" localSheetId="3">[1]Январь!#REF!</definedName>
    <definedName name="__________________________MEN6" localSheetId="4">[1]Январь!#REF!</definedName>
    <definedName name="__________________________MEN6">[1]Январь!#REF!</definedName>
    <definedName name="__________________________MEN7" localSheetId="2">[1]Январь!#REF!</definedName>
    <definedName name="__________________________MEN7" localSheetId="1">[1]Январь!#REF!</definedName>
    <definedName name="__________________________MEN7" localSheetId="3">[1]Январь!#REF!</definedName>
    <definedName name="__________________________MEN7" localSheetId="4">[1]Январь!#REF!</definedName>
    <definedName name="__________________________MEN7">[1]Январь!#REF!</definedName>
    <definedName name="__________________________MEN8" localSheetId="2">[1]Январь!#REF!</definedName>
    <definedName name="__________________________MEN8" localSheetId="1">[1]Январь!#REF!</definedName>
    <definedName name="__________________________MEN8" localSheetId="3">[1]Январь!#REF!</definedName>
    <definedName name="__________________________MEN8" localSheetId="4">[1]Январь!#REF!</definedName>
    <definedName name="__________________________MEN8">[1]Январь!#REF!</definedName>
    <definedName name="__________________________MES1" localSheetId="2">[1]Январь!#REF!</definedName>
    <definedName name="__________________________MES1" localSheetId="1">[1]Январь!#REF!</definedName>
    <definedName name="__________________________MES1" localSheetId="3">[1]Январь!#REF!</definedName>
    <definedName name="__________________________MES1" localSheetId="4">[1]Январь!#REF!</definedName>
    <definedName name="__________________________MES1">[1]Январь!#REF!</definedName>
    <definedName name="__________________________RPL1" localSheetId="2">[1]Январь!#REF!</definedName>
    <definedName name="__________________________RPL1" localSheetId="1">[1]Январь!#REF!</definedName>
    <definedName name="__________________________RPL1" localSheetId="3">[1]Январь!#REF!</definedName>
    <definedName name="__________________________RPL1" localSheetId="4">[1]Январь!#REF!</definedName>
    <definedName name="__________________________RPL1">[1]Январь!#REF!</definedName>
    <definedName name="__________________________RPL2" localSheetId="2">[1]Январь!#REF!</definedName>
    <definedName name="__________________________RPL2" localSheetId="1">[1]Январь!#REF!</definedName>
    <definedName name="__________________________RPL2" localSheetId="3">[1]Январь!#REF!</definedName>
    <definedName name="__________________________RPL2" localSheetId="4">[1]Январь!#REF!</definedName>
    <definedName name="__________________________RPL2">[1]Январь!#REF!</definedName>
    <definedName name="__________________________RPL3" localSheetId="2">'[3]Сводная смета УГМС'!#REF!</definedName>
    <definedName name="__________________________RPL3" localSheetId="1">'[3]Сводная смета УГМС'!#REF!</definedName>
    <definedName name="__________________________RPL3" localSheetId="3">'[3]Сводная смета УГМС'!#REF!</definedName>
    <definedName name="__________________________RPL3" localSheetId="4">'[3]Сводная смета УГМС'!#REF!</definedName>
    <definedName name="__________________________RPL3">'[3]Сводная смета УГМС'!#REF!</definedName>
    <definedName name="_________________________COM1" localSheetId="2">[1]Январь!#REF!</definedName>
    <definedName name="_________________________COM1" localSheetId="1">[1]Январь!#REF!</definedName>
    <definedName name="_________________________COM1" localSheetId="3">[1]Январь!#REF!</definedName>
    <definedName name="_________________________COM1" localSheetId="4">[1]Январь!#REF!</definedName>
    <definedName name="_________________________COM1">[1]Январь!#REF!</definedName>
    <definedName name="_________________________COM2" localSheetId="2">[1]Январь!#REF!</definedName>
    <definedName name="_________________________COM2" localSheetId="1">[1]Январь!#REF!</definedName>
    <definedName name="_________________________COM2" localSheetId="3">[1]Январь!#REF!</definedName>
    <definedName name="_________________________COM2" localSheetId="4">[1]Январь!#REF!</definedName>
    <definedName name="_________________________COM2">[1]Январь!#REF!</definedName>
    <definedName name="_________________________CPL1" localSheetId="2">[1]Январь!#REF!</definedName>
    <definedName name="_________________________CPL1" localSheetId="1">[1]Январь!#REF!</definedName>
    <definedName name="_________________________CPL1" localSheetId="3">[1]Январь!#REF!</definedName>
    <definedName name="_________________________CPL1" localSheetId="4">[1]Январь!#REF!</definedName>
    <definedName name="_________________________CPL1">[1]Январь!#REF!</definedName>
    <definedName name="_________________________CPL2" localSheetId="2">[1]Январь!#REF!</definedName>
    <definedName name="_________________________CPL2" localSheetId="1">[1]Январь!#REF!</definedName>
    <definedName name="_________________________CPL2" localSheetId="3">[1]Январь!#REF!</definedName>
    <definedName name="_________________________CPL2" localSheetId="4">[1]Январь!#REF!</definedName>
    <definedName name="_________________________CPL2">[1]Январь!#REF!</definedName>
    <definedName name="_________________________FPL1" localSheetId="2">'[2]Сводная смета УГМС'!#REF!</definedName>
    <definedName name="_________________________FPL1" localSheetId="1">'[2]Сводная смета УГМС'!#REF!</definedName>
    <definedName name="_________________________FPL1" localSheetId="3">'[2]Сводная смета УГМС'!#REF!</definedName>
    <definedName name="_________________________FPL1" localSheetId="4">'[2]Сводная смета УГМС'!#REF!</definedName>
    <definedName name="_________________________FPL1">'[2]Сводная смета УГМС'!#REF!</definedName>
    <definedName name="_________________________LAB10" localSheetId="2">[1]Январь!#REF!</definedName>
    <definedName name="_________________________LAB10" localSheetId="1">[1]Январь!#REF!</definedName>
    <definedName name="_________________________LAB10" localSheetId="3">[1]Январь!#REF!</definedName>
    <definedName name="_________________________LAB10" localSheetId="4">[1]Январь!#REF!</definedName>
    <definedName name="_________________________LAB10">[1]Январь!#REF!</definedName>
    <definedName name="_________________________LAB2" localSheetId="2">[1]Январь!#REF!</definedName>
    <definedName name="_________________________LAB2" localSheetId="1">[1]Январь!#REF!</definedName>
    <definedName name="_________________________LAB2" localSheetId="3">[1]Январь!#REF!</definedName>
    <definedName name="_________________________LAB2" localSheetId="4">[1]Январь!#REF!</definedName>
    <definedName name="_________________________LAB2">[1]Январь!#REF!</definedName>
    <definedName name="_________________________LAB3" localSheetId="2">[1]Январь!#REF!</definedName>
    <definedName name="_________________________LAB3" localSheetId="1">[1]Январь!#REF!</definedName>
    <definedName name="_________________________LAB3" localSheetId="3">[1]Январь!#REF!</definedName>
    <definedName name="_________________________LAB3" localSheetId="4">[1]Январь!#REF!</definedName>
    <definedName name="_________________________LAB3">[1]Январь!#REF!</definedName>
    <definedName name="_________________________LAB4" localSheetId="2">[1]Январь!#REF!</definedName>
    <definedName name="_________________________LAB4" localSheetId="1">[1]Январь!#REF!</definedName>
    <definedName name="_________________________LAB4" localSheetId="3">[1]Январь!#REF!</definedName>
    <definedName name="_________________________LAB4" localSheetId="4">[1]Январь!#REF!</definedName>
    <definedName name="_________________________LAB4">[1]Январь!#REF!</definedName>
    <definedName name="_________________________LAB5" localSheetId="2">[1]Январь!#REF!</definedName>
    <definedName name="_________________________LAB5" localSheetId="1">[1]Январь!#REF!</definedName>
    <definedName name="_________________________LAB5" localSheetId="3">[1]Январь!#REF!</definedName>
    <definedName name="_________________________LAB5" localSheetId="4">[1]Январь!#REF!</definedName>
    <definedName name="_________________________LAB5">[1]Январь!#REF!</definedName>
    <definedName name="_________________________LAB50" localSheetId="2">[1]Январь!#REF!</definedName>
    <definedName name="_________________________LAB50" localSheetId="1">[1]Январь!#REF!</definedName>
    <definedName name="_________________________LAB50" localSheetId="3">[1]Январь!#REF!</definedName>
    <definedName name="_________________________LAB50" localSheetId="4">[1]Январь!#REF!</definedName>
    <definedName name="_________________________LAB50">[1]Январь!#REF!</definedName>
    <definedName name="_________________________LAB51" localSheetId="2">[1]Январь!#REF!</definedName>
    <definedName name="_________________________LAB51" localSheetId="1">[1]Январь!#REF!</definedName>
    <definedName name="_________________________LAB51" localSheetId="3">[1]Январь!#REF!</definedName>
    <definedName name="_________________________LAB51" localSheetId="4">[1]Январь!#REF!</definedName>
    <definedName name="_________________________LAB51">[1]Январь!#REF!</definedName>
    <definedName name="_________________________LAB52" localSheetId="2">[1]Январь!#REF!</definedName>
    <definedName name="_________________________LAB52" localSheetId="1">[1]Январь!#REF!</definedName>
    <definedName name="_________________________LAB52" localSheetId="3">[1]Январь!#REF!</definedName>
    <definedName name="_________________________LAB52" localSheetId="4">[1]Январь!#REF!</definedName>
    <definedName name="_________________________LAB52">[1]Январь!#REF!</definedName>
    <definedName name="_________________________LAB53" localSheetId="2">[1]Январь!#REF!</definedName>
    <definedName name="_________________________LAB53" localSheetId="1">[1]Январь!#REF!</definedName>
    <definedName name="_________________________LAB53" localSheetId="3">[1]Январь!#REF!</definedName>
    <definedName name="_________________________LAB53" localSheetId="4">[1]Январь!#REF!</definedName>
    <definedName name="_________________________LAB53">[1]Январь!#REF!</definedName>
    <definedName name="_________________________LAB6" localSheetId="2">[1]Январь!#REF!</definedName>
    <definedName name="_________________________LAB6" localSheetId="1">[1]Январь!#REF!</definedName>
    <definedName name="_________________________LAB6" localSheetId="3">[1]Январь!#REF!</definedName>
    <definedName name="_________________________LAB6" localSheetId="4">[1]Январь!#REF!</definedName>
    <definedName name="_________________________LAB6">[1]Январь!#REF!</definedName>
    <definedName name="_________________________LAB7" localSheetId="2">[1]Январь!#REF!</definedName>
    <definedName name="_________________________LAB7" localSheetId="1">[1]Январь!#REF!</definedName>
    <definedName name="_________________________LAB7" localSheetId="3">[1]Январь!#REF!</definedName>
    <definedName name="_________________________LAB7" localSheetId="4">[1]Январь!#REF!</definedName>
    <definedName name="_________________________LAB7">[1]Январь!#REF!</definedName>
    <definedName name="_________________________LAB8" localSheetId="2">[1]Январь!#REF!</definedName>
    <definedName name="_________________________LAB8" localSheetId="1">[1]Январь!#REF!</definedName>
    <definedName name="_________________________LAB8" localSheetId="3">[1]Январь!#REF!</definedName>
    <definedName name="_________________________LAB8" localSheetId="4">[1]Январь!#REF!</definedName>
    <definedName name="_________________________LAB8">[1]Январь!#REF!</definedName>
    <definedName name="_________________________MEN1" localSheetId="2">[1]Январь!#REF!</definedName>
    <definedName name="_________________________MEN1" localSheetId="1">[1]Январь!#REF!</definedName>
    <definedName name="_________________________MEN1" localSheetId="3">[1]Январь!#REF!</definedName>
    <definedName name="_________________________MEN1" localSheetId="4">[1]Январь!#REF!</definedName>
    <definedName name="_________________________MEN1">[1]Январь!#REF!</definedName>
    <definedName name="_________________________MEN12" localSheetId="2">[1]Январь!#REF!</definedName>
    <definedName name="_________________________MEN12" localSheetId="1">[1]Январь!#REF!</definedName>
    <definedName name="_________________________MEN12" localSheetId="3">[1]Январь!#REF!</definedName>
    <definedName name="_________________________MEN12" localSheetId="4">[1]Январь!#REF!</definedName>
    <definedName name="_________________________MEN12">[1]Январь!#REF!</definedName>
    <definedName name="_________________________MEN2" localSheetId="2">[1]Январь!#REF!</definedName>
    <definedName name="_________________________MEN2" localSheetId="1">[1]Январь!#REF!</definedName>
    <definedName name="_________________________MEN2" localSheetId="3">[1]Январь!#REF!</definedName>
    <definedName name="_________________________MEN2" localSheetId="4">[1]Январь!#REF!</definedName>
    <definedName name="_________________________MEN2">[1]Январь!#REF!</definedName>
    <definedName name="_________________________MEN3" localSheetId="2">[1]Январь!#REF!</definedName>
    <definedName name="_________________________MEN3" localSheetId="1">[1]Январь!#REF!</definedName>
    <definedName name="_________________________MEN3" localSheetId="3">[1]Январь!#REF!</definedName>
    <definedName name="_________________________MEN3" localSheetId="4">[1]Январь!#REF!</definedName>
    <definedName name="_________________________MEN3">[1]Январь!#REF!</definedName>
    <definedName name="_________________________MEN4" localSheetId="2">[1]Январь!#REF!</definedName>
    <definedName name="_________________________MEN4" localSheetId="1">[1]Январь!#REF!</definedName>
    <definedName name="_________________________MEN4" localSheetId="3">[1]Январь!#REF!</definedName>
    <definedName name="_________________________MEN4" localSheetId="4">[1]Январь!#REF!</definedName>
    <definedName name="_________________________MEN4">[1]Январь!#REF!</definedName>
    <definedName name="_________________________MEN6" localSheetId="2">[1]Январь!#REF!</definedName>
    <definedName name="_________________________MEN6" localSheetId="1">[1]Январь!#REF!</definedName>
    <definedName name="_________________________MEN6" localSheetId="3">[1]Январь!#REF!</definedName>
    <definedName name="_________________________MEN6" localSheetId="4">[1]Январь!#REF!</definedName>
    <definedName name="_________________________MEN6">[1]Январь!#REF!</definedName>
    <definedName name="_________________________MEN7" localSheetId="2">[1]Январь!#REF!</definedName>
    <definedName name="_________________________MEN7" localSheetId="1">[1]Январь!#REF!</definedName>
    <definedName name="_________________________MEN7" localSheetId="3">[1]Январь!#REF!</definedName>
    <definedName name="_________________________MEN7" localSheetId="4">[1]Январь!#REF!</definedName>
    <definedName name="_________________________MEN7">[1]Январь!#REF!</definedName>
    <definedName name="_________________________MEN8" localSheetId="2">[1]Январь!#REF!</definedName>
    <definedName name="_________________________MEN8" localSheetId="1">[1]Январь!#REF!</definedName>
    <definedName name="_________________________MEN8" localSheetId="3">[1]Январь!#REF!</definedName>
    <definedName name="_________________________MEN8" localSheetId="4">[1]Январь!#REF!</definedName>
    <definedName name="_________________________MEN8">[1]Январь!#REF!</definedName>
    <definedName name="_________________________MES1" localSheetId="2">[1]Январь!#REF!</definedName>
    <definedName name="_________________________MES1" localSheetId="1">[1]Январь!#REF!</definedName>
    <definedName name="_________________________MES1" localSheetId="3">[1]Январь!#REF!</definedName>
    <definedName name="_________________________MES1" localSheetId="4">[1]Январь!#REF!</definedName>
    <definedName name="_________________________MES1">[1]Январь!#REF!</definedName>
    <definedName name="_________________________RPL1" localSheetId="2">[1]Январь!#REF!</definedName>
    <definedName name="_________________________RPL1" localSheetId="1">[1]Январь!#REF!</definedName>
    <definedName name="_________________________RPL1" localSheetId="3">[1]Январь!#REF!</definedName>
    <definedName name="_________________________RPL1" localSheetId="4">[1]Январь!#REF!</definedName>
    <definedName name="_________________________RPL1">[1]Январь!#REF!</definedName>
    <definedName name="_________________________RPL2" localSheetId="2">[1]Январь!#REF!</definedName>
    <definedName name="_________________________RPL2" localSheetId="1">[1]Январь!#REF!</definedName>
    <definedName name="_________________________RPL2" localSheetId="3">[1]Январь!#REF!</definedName>
    <definedName name="_________________________RPL2" localSheetId="4">[1]Январь!#REF!</definedName>
    <definedName name="_________________________RPL2">[1]Январь!#REF!</definedName>
    <definedName name="_________________________RPL3" localSheetId="2">'[3]Сводная смета УГМС'!#REF!</definedName>
    <definedName name="_________________________RPL3" localSheetId="1">'[3]Сводная смета УГМС'!#REF!</definedName>
    <definedName name="_________________________RPL3" localSheetId="3">'[3]Сводная смета УГМС'!#REF!</definedName>
    <definedName name="_________________________RPL3" localSheetId="4">'[3]Сводная смета УГМС'!#REF!</definedName>
    <definedName name="_________________________RPL3">'[3]Сводная смета УГМС'!#REF!</definedName>
    <definedName name="________________________COM1" localSheetId="2">[1]Январь!#REF!</definedName>
    <definedName name="________________________COM1" localSheetId="1">[1]Январь!#REF!</definedName>
    <definedName name="________________________COM1" localSheetId="3">[1]Январь!#REF!</definedName>
    <definedName name="________________________COM1" localSheetId="4">[1]Январь!#REF!</definedName>
    <definedName name="________________________COM1">[1]Январь!#REF!</definedName>
    <definedName name="________________________COM2" localSheetId="2">[1]Январь!#REF!</definedName>
    <definedName name="________________________COM2" localSheetId="1">[1]Январь!#REF!</definedName>
    <definedName name="________________________COM2" localSheetId="3">[1]Январь!#REF!</definedName>
    <definedName name="________________________COM2" localSheetId="4">[1]Январь!#REF!</definedName>
    <definedName name="________________________COM2">[1]Январь!#REF!</definedName>
    <definedName name="________________________CPL1" localSheetId="2">[1]Январь!#REF!</definedName>
    <definedName name="________________________CPL1" localSheetId="1">[1]Январь!#REF!</definedName>
    <definedName name="________________________CPL1" localSheetId="3">[1]Январь!#REF!</definedName>
    <definedName name="________________________CPL1" localSheetId="4">[1]Январь!#REF!</definedName>
    <definedName name="________________________CPL1">[1]Январь!#REF!</definedName>
    <definedName name="________________________CPL2" localSheetId="2">[1]Январь!#REF!</definedName>
    <definedName name="________________________CPL2" localSheetId="1">[1]Январь!#REF!</definedName>
    <definedName name="________________________CPL2" localSheetId="3">[1]Январь!#REF!</definedName>
    <definedName name="________________________CPL2" localSheetId="4">[1]Январь!#REF!</definedName>
    <definedName name="________________________CPL2">[1]Январь!#REF!</definedName>
    <definedName name="________________________FPL1" localSheetId="2">'[2]Сводная смета УГМС'!#REF!</definedName>
    <definedName name="________________________FPL1" localSheetId="1">'[2]Сводная смета УГМС'!#REF!</definedName>
    <definedName name="________________________FPL1" localSheetId="3">'[2]Сводная смета УГМС'!#REF!</definedName>
    <definedName name="________________________FPL1" localSheetId="4">'[2]Сводная смета УГМС'!#REF!</definedName>
    <definedName name="________________________FPL1">'[2]Сводная смета УГМС'!#REF!</definedName>
    <definedName name="________________________LAB10" localSheetId="2">[1]Январь!#REF!</definedName>
    <definedName name="________________________LAB10" localSheetId="1">[1]Январь!#REF!</definedName>
    <definedName name="________________________LAB10" localSheetId="3">[1]Январь!#REF!</definedName>
    <definedName name="________________________LAB10" localSheetId="4">[1]Январь!#REF!</definedName>
    <definedName name="________________________LAB10">[1]Январь!#REF!</definedName>
    <definedName name="________________________LAB2" localSheetId="2">[1]Январь!#REF!</definedName>
    <definedName name="________________________LAB2" localSheetId="1">[1]Январь!#REF!</definedName>
    <definedName name="________________________LAB2" localSheetId="3">[1]Январь!#REF!</definedName>
    <definedName name="________________________LAB2" localSheetId="4">[1]Январь!#REF!</definedName>
    <definedName name="________________________LAB2">[1]Январь!#REF!</definedName>
    <definedName name="________________________LAB3" localSheetId="2">[1]Январь!#REF!</definedName>
    <definedName name="________________________LAB3" localSheetId="1">[1]Январь!#REF!</definedName>
    <definedName name="________________________LAB3" localSheetId="3">[1]Январь!#REF!</definedName>
    <definedName name="________________________LAB3" localSheetId="4">[1]Январь!#REF!</definedName>
    <definedName name="________________________LAB3">[1]Январь!#REF!</definedName>
    <definedName name="________________________LAB4" localSheetId="2">[1]Январь!#REF!</definedName>
    <definedName name="________________________LAB4" localSheetId="1">[1]Январь!#REF!</definedName>
    <definedName name="________________________LAB4" localSheetId="3">[1]Январь!#REF!</definedName>
    <definedName name="________________________LAB4" localSheetId="4">[1]Январь!#REF!</definedName>
    <definedName name="________________________LAB4">[1]Январь!#REF!</definedName>
    <definedName name="________________________LAB5" localSheetId="2">[1]Январь!#REF!</definedName>
    <definedName name="________________________LAB5" localSheetId="1">[1]Январь!#REF!</definedName>
    <definedName name="________________________LAB5" localSheetId="3">[1]Январь!#REF!</definedName>
    <definedName name="________________________LAB5" localSheetId="4">[1]Январь!#REF!</definedName>
    <definedName name="________________________LAB5">[1]Январь!#REF!</definedName>
    <definedName name="________________________LAB50" localSheetId="2">[1]Январь!#REF!</definedName>
    <definedName name="________________________LAB50" localSheetId="1">[1]Январь!#REF!</definedName>
    <definedName name="________________________LAB50" localSheetId="3">[1]Январь!#REF!</definedName>
    <definedName name="________________________LAB50" localSheetId="4">[1]Январь!#REF!</definedName>
    <definedName name="________________________LAB50">[1]Январь!#REF!</definedName>
    <definedName name="________________________LAB51" localSheetId="2">[1]Январь!#REF!</definedName>
    <definedName name="________________________LAB51" localSheetId="1">[1]Январь!#REF!</definedName>
    <definedName name="________________________LAB51" localSheetId="3">[1]Январь!#REF!</definedName>
    <definedName name="________________________LAB51" localSheetId="4">[1]Январь!#REF!</definedName>
    <definedName name="________________________LAB51">[1]Январь!#REF!</definedName>
    <definedName name="________________________LAB52" localSheetId="2">[1]Январь!#REF!</definedName>
    <definedName name="________________________LAB52" localSheetId="1">[1]Январь!#REF!</definedName>
    <definedName name="________________________LAB52" localSheetId="3">[1]Январь!#REF!</definedName>
    <definedName name="________________________LAB52" localSheetId="4">[1]Январь!#REF!</definedName>
    <definedName name="________________________LAB52">[1]Январь!#REF!</definedName>
    <definedName name="________________________LAB53" localSheetId="2">[1]Январь!#REF!</definedName>
    <definedName name="________________________LAB53" localSheetId="1">[1]Январь!#REF!</definedName>
    <definedName name="________________________LAB53" localSheetId="3">[1]Январь!#REF!</definedName>
    <definedName name="________________________LAB53" localSheetId="4">[1]Январь!#REF!</definedName>
    <definedName name="________________________LAB53">[1]Январь!#REF!</definedName>
    <definedName name="________________________LAB6" localSheetId="2">[1]Январь!#REF!</definedName>
    <definedName name="________________________LAB6" localSheetId="1">[1]Январь!#REF!</definedName>
    <definedName name="________________________LAB6" localSheetId="3">[1]Январь!#REF!</definedName>
    <definedName name="________________________LAB6" localSheetId="4">[1]Январь!#REF!</definedName>
    <definedName name="________________________LAB6">[1]Январь!#REF!</definedName>
    <definedName name="________________________LAB7" localSheetId="2">[1]Январь!#REF!</definedName>
    <definedName name="________________________LAB7" localSheetId="1">[1]Январь!#REF!</definedName>
    <definedName name="________________________LAB7" localSheetId="3">[1]Январь!#REF!</definedName>
    <definedName name="________________________LAB7" localSheetId="4">[1]Январь!#REF!</definedName>
    <definedName name="________________________LAB7">[1]Январь!#REF!</definedName>
    <definedName name="________________________LAB8" localSheetId="2">[1]Январь!#REF!</definedName>
    <definedName name="________________________LAB8" localSheetId="1">[1]Январь!#REF!</definedName>
    <definedName name="________________________LAB8" localSheetId="3">[1]Январь!#REF!</definedName>
    <definedName name="________________________LAB8" localSheetId="4">[1]Январь!#REF!</definedName>
    <definedName name="________________________LAB8">[1]Январь!#REF!</definedName>
    <definedName name="________________________MEN1" localSheetId="2">[1]Январь!#REF!</definedName>
    <definedName name="________________________MEN1" localSheetId="1">[1]Январь!#REF!</definedName>
    <definedName name="________________________MEN1" localSheetId="3">[1]Январь!#REF!</definedName>
    <definedName name="________________________MEN1" localSheetId="4">[1]Январь!#REF!</definedName>
    <definedName name="________________________MEN1">[1]Январь!#REF!</definedName>
    <definedName name="________________________MEN12" localSheetId="2">[1]Январь!#REF!</definedName>
    <definedName name="________________________MEN12" localSheetId="1">[1]Январь!#REF!</definedName>
    <definedName name="________________________MEN12" localSheetId="3">[1]Январь!#REF!</definedName>
    <definedName name="________________________MEN12" localSheetId="4">[1]Январь!#REF!</definedName>
    <definedName name="________________________MEN12">[1]Январь!#REF!</definedName>
    <definedName name="________________________MEN2" localSheetId="2">[1]Январь!#REF!</definedName>
    <definedName name="________________________MEN2" localSheetId="1">[1]Январь!#REF!</definedName>
    <definedName name="________________________MEN2" localSheetId="3">[1]Январь!#REF!</definedName>
    <definedName name="________________________MEN2" localSheetId="4">[1]Январь!#REF!</definedName>
    <definedName name="________________________MEN2">[1]Январь!#REF!</definedName>
    <definedName name="________________________MEN3" localSheetId="2">[1]Январь!#REF!</definedName>
    <definedName name="________________________MEN3" localSheetId="1">[1]Январь!#REF!</definedName>
    <definedName name="________________________MEN3" localSheetId="3">[1]Январь!#REF!</definedName>
    <definedName name="________________________MEN3" localSheetId="4">[1]Январь!#REF!</definedName>
    <definedName name="________________________MEN3">[1]Январь!#REF!</definedName>
    <definedName name="________________________MEN4" localSheetId="2">[1]Январь!#REF!</definedName>
    <definedName name="________________________MEN4" localSheetId="1">[1]Январь!#REF!</definedName>
    <definedName name="________________________MEN4" localSheetId="3">[1]Январь!#REF!</definedName>
    <definedName name="________________________MEN4" localSheetId="4">[1]Январь!#REF!</definedName>
    <definedName name="________________________MEN4">[1]Январь!#REF!</definedName>
    <definedName name="________________________MEN6" localSheetId="2">[1]Январь!#REF!</definedName>
    <definedName name="________________________MEN6" localSheetId="1">[1]Январь!#REF!</definedName>
    <definedName name="________________________MEN6" localSheetId="3">[1]Январь!#REF!</definedName>
    <definedName name="________________________MEN6" localSheetId="4">[1]Январь!#REF!</definedName>
    <definedName name="________________________MEN6">[1]Январь!#REF!</definedName>
    <definedName name="________________________MEN7" localSheetId="2">[1]Январь!#REF!</definedName>
    <definedName name="________________________MEN7" localSheetId="1">[1]Январь!#REF!</definedName>
    <definedName name="________________________MEN7" localSheetId="3">[1]Январь!#REF!</definedName>
    <definedName name="________________________MEN7" localSheetId="4">[1]Январь!#REF!</definedName>
    <definedName name="________________________MEN7">[1]Январь!#REF!</definedName>
    <definedName name="________________________MEN8" localSheetId="2">[1]Январь!#REF!</definedName>
    <definedName name="________________________MEN8" localSheetId="1">[1]Январь!#REF!</definedName>
    <definedName name="________________________MEN8" localSheetId="3">[1]Январь!#REF!</definedName>
    <definedName name="________________________MEN8" localSheetId="4">[1]Январь!#REF!</definedName>
    <definedName name="________________________MEN8">[1]Январь!#REF!</definedName>
    <definedName name="________________________MES1" localSheetId="2">[1]Январь!#REF!</definedName>
    <definedName name="________________________MES1" localSheetId="1">[1]Январь!#REF!</definedName>
    <definedName name="________________________MES1" localSheetId="3">[1]Январь!#REF!</definedName>
    <definedName name="________________________MES1" localSheetId="4">[1]Январь!#REF!</definedName>
    <definedName name="________________________MES1">[1]Январь!#REF!</definedName>
    <definedName name="________________________RPL1" localSheetId="2">[1]Январь!#REF!</definedName>
    <definedName name="________________________RPL1" localSheetId="1">[1]Январь!#REF!</definedName>
    <definedName name="________________________RPL1" localSheetId="3">[1]Январь!#REF!</definedName>
    <definedName name="________________________RPL1" localSheetId="4">[1]Январь!#REF!</definedName>
    <definedName name="________________________RPL1">[1]Январь!#REF!</definedName>
    <definedName name="________________________RPL2" localSheetId="2">[1]Январь!#REF!</definedName>
    <definedName name="________________________RPL2" localSheetId="1">[1]Январь!#REF!</definedName>
    <definedName name="________________________RPL2" localSheetId="3">[1]Январь!#REF!</definedName>
    <definedName name="________________________RPL2" localSheetId="4">[1]Январь!#REF!</definedName>
    <definedName name="________________________RPL2">[1]Январь!#REF!</definedName>
    <definedName name="________________________RPL3" localSheetId="2">'[3]Сводная смета УГМС'!#REF!</definedName>
    <definedName name="________________________RPL3" localSheetId="1">'[3]Сводная смета УГМС'!#REF!</definedName>
    <definedName name="________________________RPL3" localSheetId="3">'[3]Сводная смета УГМС'!#REF!</definedName>
    <definedName name="________________________RPL3" localSheetId="4">'[3]Сводная смета УГМС'!#REF!</definedName>
    <definedName name="________________________RPL3">'[3]Сводная смета УГМС'!#REF!</definedName>
    <definedName name="_______________________COM1" localSheetId="2">[1]Январь!#REF!</definedName>
    <definedName name="_______________________COM1" localSheetId="1">[1]Январь!#REF!</definedName>
    <definedName name="_______________________COM1" localSheetId="3">[1]Январь!#REF!</definedName>
    <definedName name="_______________________COM1" localSheetId="4">[1]Январь!#REF!</definedName>
    <definedName name="_______________________COM1">[1]Январь!#REF!</definedName>
    <definedName name="_______________________COM2" localSheetId="2">[1]Январь!#REF!</definedName>
    <definedName name="_______________________COM2" localSheetId="1">[1]Январь!#REF!</definedName>
    <definedName name="_______________________COM2" localSheetId="3">[1]Январь!#REF!</definedName>
    <definedName name="_______________________COM2" localSheetId="4">[1]Январь!#REF!</definedName>
    <definedName name="_______________________COM2">[1]Январь!#REF!</definedName>
    <definedName name="_______________________CPL1" localSheetId="2">[1]Январь!#REF!</definedName>
    <definedName name="_______________________CPL1" localSheetId="1">[1]Январь!#REF!</definedName>
    <definedName name="_______________________CPL1" localSheetId="3">[1]Январь!#REF!</definedName>
    <definedName name="_______________________CPL1" localSheetId="4">[1]Январь!#REF!</definedName>
    <definedName name="_______________________CPL1">[1]Январь!#REF!</definedName>
    <definedName name="_______________________CPL2" localSheetId="2">[1]Январь!#REF!</definedName>
    <definedName name="_______________________CPL2" localSheetId="1">[1]Январь!#REF!</definedName>
    <definedName name="_______________________CPL2" localSheetId="3">[1]Январь!#REF!</definedName>
    <definedName name="_______________________CPL2" localSheetId="4">[1]Январь!#REF!</definedName>
    <definedName name="_______________________CPL2">[1]Январь!#REF!</definedName>
    <definedName name="_______________________FPL1" localSheetId="2">'[2]Сводная смета УГМС'!#REF!</definedName>
    <definedName name="_______________________FPL1" localSheetId="1">'[2]Сводная смета УГМС'!#REF!</definedName>
    <definedName name="_______________________FPL1" localSheetId="3">'[2]Сводная смета УГМС'!#REF!</definedName>
    <definedName name="_______________________FPL1" localSheetId="4">'[2]Сводная смета УГМС'!#REF!</definedName>
    <definedName name="_______________________FPL1">'[2]Сводная смета УГМС'!#REF!</definedName>
    <definedName name="_______________________LAB10" localSheetId="2">[1]Январь!#REF!</definedName>
    <definedName name="_______________________LAB10" localSheetId="1">[1]Январь!#REF!</definedName>
    <definedName name="_______________________LAB10" localSheetId="3">[1]Январь!#REF!</definedName>
    <definedName name="_______________________LAB10" localSheetId="4">[1]Январь!#REF!</definedName>
    <definedName name="_______________________LAB10">[1]Январь!#REF!</definedName>
    <definedName name="_______________________LAB2" localSheetId="2">[1]Январь!#REF!</definedName>
    <definedName name="_______________________LAB2" localSheetId="1">[1]Январь!#REF!</definedName>
    <definedName name="_______________________LAB2" localSheetId="3">[1]Январь!#REF!</definedName>
    <definedName name="_______________________LAB2" localSheetId="4">[1]Январь!#REF!</definedName>
    <definedName name="_______________________LAB2">[1]Январь!#REF!</definedName>
    <definedName name="_______________________LAB3" localSheetId="2">[1]Январь!#REF!</definedName>
    <definedName name="_______________________LAB3" localSheetId="1">[1]Январь!#REF!</definedName>
    <definedName name="_______________________LAB3" localSheetId="3">[1]Январь!#REF!</definedName>
    <definedName name="_______________________LAB3" localSheetId="4">[1]Январь!#REF!</definedName>
    <definedName name="_______________________LAB3">[1]Январь!#REF!</definedName>
    <definedName name="_______________________LAB4" localSheetId="2">[1]Январь!#REF!</definedName>
    <definedName name="_______________________LAB4" localSheetId="1">[1]Январь!#REF!</definedName>
    <definedName name="_______________________LAB4" localSheetId="3">[1]Январь!#REF!</definedName>
    <definedName name="_______________________LAB4" localSheetId="4">[1]Январь!#REF!</definedName>
    <definedName name="_______________________LAB4">[1]Январь!#REF!</definedName>
    <definedName name="_______________________LAB5" localSheetId="2">[1]Январь!#REF!</definedName>
    <definedName name="_______________________LAB5" localSheetId="1">[1]Январь!#REF!</definedName>
    <definedName name="_______________________LAB5" localSheetId="3">[1]Январь!#REF!</definedName>
    <definedName name="_______________________LAB5" localSheetId="4">[1]Январь!#REF!</definedName>
    <definedName name="_______________________LAB5">[1]Январь!#REF!</definedName>
    <definedName name="_______________________LAB50" localSheetId="2">[1]Январь!#REF!</definedName>
    <definedName name="_______________________LAB50" localSheetId="1">[1]Январь!#REF!</definedName>
    <definedName name="_______________________LAB50" localSheetId="3">[1]Январь!#REF!</definedName>
    <definedName name="_______________________LAB50" localSheetId="4">[1]Январь!#REF!</definedName>
    <definedName name="_______________________LAB50">[1]Январь!#REF!</definedName>
    <definedName name="_______________________LAB51" localSheetId="2">[1]Январь!#REF!</definedName>
    <definedName name="_______________________LAB51" localSheetId="1">[1]Январь!#REF!</definedName>
    <definedName name="_______________________LAB51" localSheetId="3">[1]Январь!#REF!</definedName>
    <definedName name="_______________________LAB51" localSheetId="4">[1]Январь!#REF!</definedName>
    <definedName name="_______________________LAB51">[1]Январь!#REF!</definedName>
    <definedName name="_______________________LAB52" localSheetId="2">[1]Январь!#REF!</definedName>
    <definedName name="_______________________LAB52" localSheetId="1">[1]Январь!#REF!</definedName>
    <definedName name="_______________________LAB52" localSheetId="3">[1]Январь!#REF!</definedName>
    <definedName name="_______________________LAB52" localSheetId="4">[1]Январь!#REF!</definedName>
    <definedName name="_______________________LAB52">[1]Январь!#REF!</definedName>
    <definedName name="_______________________LAB53" localSheetId="2">[1]Январь!#REF!</definedName>
    <definedName name="_______________________LAB53" localSheetId="1">[1]Январь!#REF!</definedName>
    <definedName name="_______________________LAB53" localSheetId="3">[1]Январь!#REF!</definedName>
    <definedName name="_______________________LAB53" localSheetId="4">[1]Январь!#REF!</definedName>
    <definedName name="_______________________LAB53">[1]Январь!#REF!</definedName>
    <definedName name="_______________________LAB6" localSheetId="2">[1]Январь!#REF!</definedName>
    <definedName name="_______________________LAB6" localSheetId="1">[1]Январь!#REF!</definedName>
    <definedName name="_______________________LAB6" localSheetId="3">[1]Январь!#REF!</definedName>
    <definedName name="_______________________LAB6" localSheetId="4">[1]Январь!#REF!</definedName>
    <definedName name="_______________________LAB6">[1]Январь!#REF!</definedName>
    <definedName name="_______________________LAB7" localSheetId="2">[1]Январь!#REF!</definedName>
    <definedName name="_______________________LAB7" localSheetId="1">[1]Январь!#REF!</definedName>
    <definedName name="_______________________LAB7" localSheetId="3">[1]Январь!#REF!</definedName>
    <definedName name="_______________________LAB7" localSheetId="4">[1]Январь!#REF!</definedName>
    <definedName name="_______________________LAB7">[1]Январь!#REF!</definedName>
    <definedName name="_______________________LAB8" localSheetId="2">[1]Январь!#REF!</definedName>
    <definedName name="_______________________LAB8" localSheetId="1">[1]Январь!#REF!</definedName>
    <definedName name="_______________________LAB8" localSheetId="3">[1]Январь!#REF!</definedName>
    <definedName name="_______________________LAB8" localSheetId="4">[1]Январь!#REF!</definedName>
    <definedName name="_______________________LAB8">[1]Январь!#REF!</definedName>
    <definedName name="_______________________MEN1" localSheetId="2">[1]Январь!#REF!</definedName>
    <definedName name="_______________________MEN1" localSheetId="1">[1]Январь!#REF!</definedName>
    <definedName name="_______________________MEN1" localSheetId="3">[1]Январь!#REF!</definedName>
    <definedName name="_______________________MEN1" localSheetId="4">[1]Январь!#REF!</definedName>
    <definedName name="_______________________MEN1">[1]Январь!#REF!</definedName>
    <definedName name="_______________________MEN12" localSheetId="2">[1]Январь!#REF!</definedName>
    <definedName name="_______________________MEN12" localSheetId="1">[1]Январь!#REF!</definedName>
    <definedName name="_______________________MEN12" localSheetId="3">[1]Январь!#REF!</definedName>
    <definedName name="_______________________MEN12" localSheetId="4">[1]Январь!#REF!</definedName>
    <definedName name="_______________________MEN12">[1]Январь!#REF!</definedName>
    <definedName name="_______________________MEN2" localSheetId="2">[1]Январь!#REF!</definedName>
    <definedName name="_______________________MEN2" localSheetId="1">[1]Январь!#REF!</definedName>
    <definedName name="_______________________MEN2" localSheetId="3">[1]Январь!#REF!</definedName>
    <definedName name="_______________________MEN2" localSheetId="4">[1]Январь!#REF!</definedName>
    <definedName name="_______________________MEN2">[1]Январь!#REF!</definedName>
    <definedName name="_______________________MEN3" localSheetId="2">[1]Январь!#REF!</definedName>
    <definedName name="_______________________MEN3" localSheetId="1">[1]Январь!#REF!</definedName>
    <definedName name="_______________________MEN3" localSheetId="3">[1]Январь!#REF!</definedName>
    <definedName name="_______________________MEN3" localSheetId="4">[1]Январь!#REF!</definedName>
    <definedName name="_______________________MEN3">[1]Январь!#REF!</definedName>
    <definedName name="_______________________MEN4" localSheetId="2">[1]Январь!#REF!</definedName>
    <definedName name="_______________________MEN4" localSheetId="1">[1]Январь!#REF!</definedName>
    <definedName name="_______________________MEN4" localSheetId="3">[1]Январь!#REF!</definedName>
    <definedName name="_______________________MEN4" localSheetId="4">[1]Январь!#REF!</definedName>
    <definedName name="_______________________MEN4">[1]Январь!#REF!</definedName>
    <definedName name="_______________________MEN6" localSheetId="2">[1]Январь!#REF!</definedName>
    <definedName name="_______________________MEN6" localSheetId="1">[1]Январь!#REF!</definedName>
    <definedName name="_______________________MEN6" localSheetId="3">[1]Январь!#REF!</definedName>
    <definedName name="_______________________MEN6" localSheetId="4">[1]Январь!#REF!</definedName>
    <definedName name="_______________________MEN6">[1]Январь!#REF!</definedName>
    <definedName name="_______________________MEN7" localSheetId="2">[1]Январь!#REF!</definedName>
    <definedName name="_______________________MEN7" localSheetId="1">[1]Январь!#REF!</definedName>
    <definedName name="_______________________MEN7" localSheetId="3">[1]Январь!#REF!</definedName>
    <definedName name="_______________________MEN7" localSheetId="4">[1]Январь!#REF!</definedName>
    <definedName name="_______________________MEN7">[1]Январь!#REF!</definedName>
    <definedName name="_______________________MEN8" localSheetId="2">[1]Январь!#REF!</definedName>
    <definedName name="_______________________MEN8" localSheetId="1">[1]Январь!#REF!</definedName>
    <definedName name="_______________________MEN8" localSheetId="3">[1]Январь!#REF!</definedName>
    <definedName name="_______________________MEN8" localSheetId="4">[1]Январь!#REF!</definedName>
    <definedName name="_______________________MEN8">[1]Январь!#REF!</definedName>
    <definedName name="_______________________MES1" localSheetId="2">[1]Январь!#REF!</definedName>
    <definedName name="_______________________MES1" localSheetId="1">[1]Январь!#REF!</definedName>
    <definedName name="_______________________MES1" localSheetId="3">[1]Январь!#REF!</definedName>
    <definedName name="_______________________MES1" localSheetId="4">[1]Январь!#REF!</definedName>
    <definedName name="_______________________MES1">[1]Январь!#REF!</definedName>
    <definedName name="_______________________RPL1" localSheetId="2">[1]Январь!#REF!</definedName>
    <definedName name="_______________________RPL1" localSheetId="1">[1]Январь!#REF!</definedName>
    <definedName name="_______________________RPL1" localSheetId="3">[1]Январь!#REF!</definedName>
    <definedName name="_______________________RPL1" localSheetId="4">[1]Январь!#REF!</definedName>
    <definedName name="_______________________RPL1">[1]Январь!#REF!</definedName>
    <definedName name="_______________________RPL2" localSheetId="2">[1]Январь!#REF!</definedName>
    <definedName name="_______________________RPL2" localSheetId="1">[1]Январь!#REF!</definedName>
    <definedName name="_______________________RPL2" localSheetId="3">[1]Январь!#REF!</definedName>
    <definedName name="_______________________RPL2" localSheetId="4">[1]Январь!#REF!</definedName>
    <definedName name="_______________________RPL2">[1]Январь!#REF!</definedName>
    <definedName name="_______________________RPL3" localSheetId="2">'[3]Сводная смета УГМС'!#REF!</definedName>
    <definedName name="_______________________RPL3" localSheetId="1">'[3]Сводная смета УГМС'!#REF!</definedName>
    <definedName name="_______________________RPL3" localSheetId="3">'[3]Сводная смета УГМС'!#REF!</definedName>
    <definedName name="_______________________RPL3" localSheetId="4">'[3]Сводная смета УГМС'!#REF!</definedName>
    <definedName name="_______________________RPL3">'[3]Сводная смета УГМС'!#REF!</definedName>
    <definedName name="______________________COM1" localSheetId="2">[1]Январь!#REF!</definedName>
    <definedName name="______________________COM1" localSheetId="1">[1]Январь!#REF!</definedName>
    <definedName name="______________________COM1" localSheetId="3">[1]Январь!#REF!</definedName>
    <definedName name="______________________COM1" localSheetId="4">[1]Январь!#REF!</definedName>
    <definedName name="______________________COM1">[1]Январь!#REF!</definedName>
    <definedName name="______________________COM2" localSheetId="2">[1]Январь!#REF!</definedName>
    <definedName name="______________________COM2" localSheetId="1">[1]Январь!#REF!</definedName>
    <definedName name="______________________COM2" localSheetId="3">[1]Январь!#REF!</definedName>
    <definedName name="______________________COM2" localSheetId="4">[1]Январь!#REF!</definedName>
    <definedName name="______________________COM2">[1]Январь!#REF!</definedName>
    <definedName name="______________________CPL1" localSheetId="2">[1]Январь!#REF!</definedName>
    <definedName name="______________________CPL1" localSheetId="1">[1]Январь!#REF!</definedName>
    <definedName name="______________________CPL1" localSheetId="3">[1]Январь!#REF!</definedName>
    <definedName name="______________________CPL1" localSheetId="4">[1]Январь!#REF!</definedName>
    <definedName name="______________________CPL1">[1]Январь!#REF!</definedName>
    <definedName name="______________________CPL2" localSheetId="2">[1]Январь!#REF!</definedName>
    <definedName name="______________________CPL2" localSheetId="1">[1]Январь!#REF!</definedName>
    <definedName name="______________________CPL2" localSheetId="3">[1]Январь!#REF!</definedName>
    <definedName name="______________________CPL2" localSheetId="4">[1]Январь!#REF!</definedName>
    <definedName name="______________________CPL2">[1]Январь!#REF!</definedName>
    <definedName name="______________________FPL1" localSheetId="2">'[2]Сводная смета УГМС'!#REF!</definedName>
    <definedName name="______________________FPL1" localSheetId="1">'[2]Сводная смета УГМС'!#REF!</definedName>
    <definedName name="______________________FPL1" localSheetId="3">'[2]Сводная смета УГМС'!#REF!</definedName>
    <definedName name="______________________FPL1" localSheetId="4">'[2]Сводная смета УГМС'!#REF!</definedName>
    <definedName name="______________________FPL1">'[2]Сводная смета УГМС'!#REF!</definedName>
    <definedName name="______________________LAB10" localSheetId="2">[1]Январь!#REF!</definedName>
    <definedName name="______________________LAB10" localSheetId="1">[1]Январь!#REF!</definedName>
    <definedName name="______________________LAB10" localSheetId="3">[1]Январь!#REF!</definedName>
    <definedName name="______________________LAB10" localSheetId="4">[1]Январь!#REF!</definedName>
    <definedName name="______________________LAB10">[1]Январь!#REF!</definedName>
    <definedName name="______________________LAB2" localSheetId="2">[1]Январь!#REF!</definedName>
    <definedName name="______________________LAB2" localSheetId="1">[1]Январь!#REF!</definedName>
    <definedName name="______________________LAB2" localSheetId="3">[1]Январь!#REF!</definedName>
    <definedName name="______________________LAB2" localSheetId="4">[1]Январь!#REF!</definedName>
    <definedName name="______________________LAB2">[1]Январь!#REF!</definedName>
    <definedName name="______________________LAB3" localSheetId="2">[1]Январь!#REF!</definedName>
    <definedName name="______________________LAB3" localSheetId="1">[1]Январь!#REF!</definedName>
    <definedName name="______________________LAB3" localSheetId="3">[1]Январь!#REF!</definedName>
    <definedName name="______________________LAB3" localSheetId="4">[1]Январь!#REF!</definedName>
    <definedName name="______________________LAB3">[1]Январь!#REF!</definedName>
    <definedName name="______________________LAB4" localSheetId="2">[1]Январь!#REF!</definedName>
    <definedName name="______________________LAB4" localSheetId="1">[1]Январь!#REF!</definedName>
    <definedName name="______________________LAB4" localSheetId="3">[1]Январь!#REF!</definedName>
    <definedName name="______________________LAB4" localSheetId="4">[1]Январь!#REF!</definedName>
    <definedName name="______________________LAB4">[1]Январь!#REF!</definedName>
    <definedName name="______________________LAB5" localSheetId="2">[1]Январь!#REF!</definedName>
    <definedName name="______________________LAB5" localSheetId="1">[1]Январь!#REF!</definedName>
    <definedName name="______________________LAB5" localSheetId="3">[1]Январь!#REF!</definedName>
    <definedName name="______________________LAB5" localSheetId="4">[1]Январь!#REF!</definedName>
    <definedName name="______________________LAB5">[1]Январь!#REF!</definedName>
    <definedName name="______________________LAB50" localSheetId="2">[1]Январь!#REF!</definedName>
    <definedName name="______________________LAB50" localSheetId="1">[1]Январь!#REF!</definedName>
    <definedName name="______________________LAB50" localSheetId="3">[1]Январь!#REF!</definedName>
    <definedName name="______________________LAB50" localSheetId="4">[1]Январь!#REF!</definedName>
    <definedName name="______________________LAB50">[1]Январь!#REF!</definedName>
    <definedName name="______________________LAB51" localSheetId="2">[1]Январь!#REF!</definedName>
    <definedName name="______________________LAB51" localSheetId="1">[1]Январь!#REF!</definedName>
    <definedName name="______________________LAB51" localSheetId="3">[1]Январь!#REF!</definedName>
    <definedName name="______________________LAB51" localSheetId="4">[1]Январь!#REF!</definedName>
    <definedName name="______________________LAB51">[1]Январь!#REF!</definedName>
    <definedName name="______________________LAB52" localSheetId="2">[1]Январь!#REF!</definedName>
    <definedName name="______________________LAB52" localSheetId="1">[1]Январь!#REF!</definedName>
    <definedName name="______________________LAB52" localSheetId="3">[1]Январь!#REF!</definedName>
    <definedName name="______________________LAB52" localSheetId="4">[1]Январь!#REF!</definedName>
    <definedName name="______________________LAB52">[1]Январь!#REF!</definedName>
    <definedName name="______________________LAB53" localSheetId="2">[1]Январь!#REF!</definedName>
    <definedName name="______________________LAB53" localSheetId="1">[1]Январь!#REF!</definedName>
    <definedName name="______________________LAB53" localSheetId="3">[1]Январь!#REF!</definedName>
    <definedName name="______________________LAB53" localSheetId="4">[1]Январь!#REF!</definedName>
    <definedName name="______________________LAB53">[1]Январь!#REF!</definedName>
    <definedName name="______________________LAB6" localSheetId="2">[1]Январь!#REF!</definedName>
    <definedName name="______________________LAB6" localSheetId="1">[1]Январь!#REF!</definedName>
    <definedName name="______________________LAB6" localSheetId="3">[1]Январь!#REF!</definedName>
    <definedName name="______________________LAB6" localSheetId="4">[1]Январь!#REF!</definedName>
    <definedName name="______________________LAB6">[1]Январь!#REF!</definedName>
    <definedName name="______________________LAB7" localSheetId="2">[1]Январь!#REF!</definedName>
    <definedName name="______________________LAB7" localSheetId="1">[1]Январь!#REF!</definedName>
    <definedName name="______________________LAB7" localSheetId="3">[1]Январь!#REF!</definedName>
    <definedName name="______________________LAB7" localSheetId="4">[1]Январь!#REF!</definedName>
    <definedName name="______________________LAB7">[1]Январь!#REF!</definedName>
    <definedName name="______________________LAB8" localSheetId="2">[1]Январь!#REF!</definedName>
    <definedName name="______________________LAB8" localSheetId="1">[1]Январь!#REF!</definedName>
    <definedName name="______________________LAB8" localSheetId="3">[1]Январь!#REF!</definedName>
    <definedName name="______________________LAB8" localSheetId="4">[1]Январь!#REF!</definedName>
    <definedName name="______________________LAB8">[1]Январь!#REF!</definedName>
    <definedName name="______________________MEN1" localSheetId="2">[1]Январь!#REF!</definedName>
    <definedName name="______________________MEN1" localSheetId="1">[1]Январь!#REF!</definedName>
    <definedName name="______________________MEN1" localSheetId="3">[1]Январь!#REF!</definedName>
    <definedName name="______________________MEN1" localSheetId="4">[1]Январь!#REF!</definedName>
    <definedName name="______________________MEN1">[1]Январь!#REF!</definedName>
    <definedName name="______________________MEN12" localSheetId="2">[1]Январь!#REF!</definedName>
    <definedName name="______________________MEN12" localSheetId="1">[1]Январь!#REF!</definedName>
    <definedName name="______________________MEN12" localSheetId="3">[1]Январь!#REF!</definedName>
    <definedName name="______________________MEN12" localSheetId="4">[1]Январь!#REF!</definedName>
    <definedName name="______________________MEN12">[1]Январь!#REF!</definedName>
    <definedName name="______________________MEN2" localSheetId="2">[1]Январь!#REF!</definedName>
    <definedName name="______________________MEN2" localSheetId="1">[1]Январь!#REF!</definedName>
    <definedName name="______________________MEN2" localSheetId="3">[1]Январь!#REF!</definedName>
    <definedName name="______________________MEN2" localSheetId="4">[1]Январь!#REF!</definedName>
    <definedName name="______________________MEN2">[1]Январь!#REF!</definedName>
    <definedName name="______________________MEN3" localSheetId="2">[1]Январь!#REF!</definedName>
    <definedName name="______________________MEN3" localSheetId="1">[1]Январь!#REF!</definedName>
    <definedName name="______________________MEN3" localSheetId="3">[1]Январь!#REF!</definedName>
    <definedName name="______________________MEN3" localSheetId="4">[1]Январь!#REF!</definedName>
    <definedName name="______________________MEN3">[1]Январь!#REF!</definedName>
    <definedName name="______________________MEN4" localSheetId="2">[1]Январь!#REF!</definedName>
    <definedName name="______________________MEN4" localSheetId="1">[1]Январь!#REF!</definedName>
    <definedName name="______________________MEN4" localSheetId="3">[1]Январь!#REF!</definedName>
    <definedName name="______________________MEN4" localSheetId="4">[1]Январь!#REF!</definedName>
    <definedName name="______________________MEN4">[1]Январь!#REF!</definedName>
    <definedName name="______________________MEN6" localSheetId="2">[1]Январь!#REF!</definedName>
    <definedName name="______________________MEN6" localSheetId="1">[1]Январь!#REF!</definedName>
    <definedName name="______________________MEN6" localSheetId="3">[1]Январь!#REF!</definedName>
    <definedName name="______________________MEN6" localSheetId="4">[1]Январь!#REF!</definedName>
    <definedName name="______________________MEN6">[1]Январь!#REF!</definedName>
    <definedName name="______________________MEN7" localSheetId="2">[1]Январь!#REF!</definedName>
    <definedName name="______________________MEN7" localSheetId="1">[1]Январь!#REF!</definedName>
    <definedName name="______________________MEN7" localSheetId="3">[1]Январь!#REF!</definedName>
    <definedName name="______________________MEN7" localSheetId="4">[1]Январь!#REF!</definedName>
    <definedName name="______________________MEN7">[1]Январь!#REF!</definedName>
    <definedName name="______________________MEN8" localSheetId="2">[1]Январь!#REF!</definedName>
    <definedName name="______________________MEN8" localSheetId="1">[1]Январь!#REF!</definedName>
    <definedName name="______________________MEN8" localSheetId="3">[1]Январь!#REF!</definedName>
    <definedName name="______________________MEN8" localSheetId="4">[1]Январь!#REF!</definedName>
    <definedName name="______________________MEN8">[1]Январь!#REF!</definedName>
    <definedName name="______________________MES1" localSheetId="2">[1]Январь!#REF!</definedName>
    <definedName name="______________________MES1" localSheetId="1">[1]Январь!#REF!</definedName>
    <definedName name="______________________MES1" localSheetId="3">[1]Январь!#REF!</definedName>
    <definedName name="______________________MES1" localSheetId="4">[1]Январь!#REF!</definedName>
    <definedName name="______________________MES1">[1]Январь!#REF!</definedName>
    <definedName name="______________________RPL1" localSheetId="2">[1]Январь!#REF!</definedName>
    <definedName name="______________________RPL1" localSheetId="1">[1]Январь!#REF!</definedName>
    <definedName name="______________________RPL1" localSheetId="3">[1]Январь!#REF!</definedName>
    <definedName name="______________________RPL1" localSheetId="4">[1]Январь!#REF!</definedName>
    <definedName name="______________________RPL1">[1]Январь!#REF!</definedName>
    <definedName name="______________________RPL2" localSheetId="2">[1]Январь!#REF!</definedName>
    <definedName name="______________________RPL2" localSheetId="1">[1]Январь!#REF!</definedName>
    <definedName name="______________________RPL2" localSheetId="3">[1]Январь!#REF!</definedName>
    <definedName name="______________________RPL2" localSheetId="4">[1]Январь!#REF!</definedName>
    <definedName name="______________________RPL2">[1]Январь!#REF!</definedName>
    <definedName name="______________________RPL3" localSheetId="2">'[3]Сводная смета УГМС'!#REF!</definedName>
    <definedName name="______________________RPL3" localSheetId="1">'[3]Сводная смета УГМС'!#REF!</definedName>
    <definedName name="______________________RPL3" localSheetId="3">'[3]Сводная смета УГМС'!#REF!</definedName>
    <definedName name="______________________RPL3" localSheetId="4">'[3]Сводная смета УГМС'!#REF!</definedName>
    <definedName name="______________________RPL3">'[3]Сводная смета УГМС'!#REF!</definedName>
    <definedName name="_____________________COM1" localSheetId="2">[1]Январь!#REF!</definedName>
    <definedName name="_____________________COM1" localSheetId="1">[1]Январь!#REF!</definedName>
    <definedName name="_____________________COM1" localSheetId="3">[1]Январь!#REF!</definedName>
    <definedName name="_____________________COM1" localSheetId="4">[1]Январь!#REF!</definedName>
    <definedName name="_____________________COM1">[1]Январь!#REF!</definedName>
    <definedName name="_____________________COM2" localSheetId="2">[1]Январь!#REF!</definedName>
    <definedName name="_____________________COM2" localSheetId="1">[1]Январь!#REF!</definedName>
    <definedName name="_____________________COM2" localSheetId="3">[1]Январь!#REF!</definedName>
    <definedName name="_____________________COM2" localSheetId="4">[1]Январь!#REF!</definedName>
    <definedName name="_____________________COM2">[1]Январь!#REF!</definedName>
    <definedName name="_____________________CPL1" localSheetId="2">[1]Январь!#REF!</definedName>
    <definedName name="_____________________CPL1" localSheetId="1">[1]Январь!#REF!</definedName>
    <definedName name="_____________________CPL1" localSheetId="3">[1]Январь!#REF!</definedName>
    <definedName name="_____________________CPL1" localSheetId="4">[1]Январь!#REF!</definedName>
    <definedName name="_____________________CPL1">[1]Январь!#REF!</definedName>
    <definedName name="_____________________CPL2" localSheetId="2">[1]Январь!#REF!</definedName>
    <definedName name="_____________________CPL2" localSheetId="1">[1]Январь!#REF!</definedName>
    <definedName name="_____________________CPL2" localSheetId="3">[1]Январь!#REF!</definedName>
    <definedName name="_____________________CPL2" localSheetId="4">[1]Январь!#REF!</definedName>
    <definedName name="_____________________CPL2">[1]Январь!#REF!</definedName>
    <definedName name="_____________________FPL1" localSheetId="2">'[2]Сводная смета УГМС'!#REF!</definedName>
    <definedName name="_____________________FPL1" localSheetId="1">'[2]Сводная смета УГМС'!#REF!</definedName>
    <definedName name="_____________________FPL1" localSheetId="3">'[2]Сводная смета УГМС'!#REF!</definedName>
    <definedName name="_____________________FPL1" localSheetId="4">'[2]Сводная смета УГМС'!#REF!</definedName>
    <definedName name="_____________________FPL1">'[2]Сводная смета УГМС'!#REF!</definedName>
    <definedName name="_____________________LAB10" localSheetId="2">[1]Январь!#REF!</definedName>
    <definedName name="_____________________LAB10" localSheetId="1">[1]Январь!#REF!</definedName>
    <definedName name="_____________________LAB10" localSheetId="3">[1]Январь!#REF!</definedName>
    <definedName name="_____________________LAB10" localSheetId="4">[1]Январь!#REF!</definedName>
    <definedName name="_____________________LAB10">[1]Январь!#REF!</definedName>
    <definedName name="_____________________LAB2" localSheetId="2">[1]Январь!#REF!</definedName>
    <definedName name="_____________________LAB2" localSheetId="1">[1]Январь!#REF!</definedName>
    <definedName name="_____________________LAB2" localSheetId="3">[1]Январь!#REF!</definedName>
    <definedName name="_____________________LAB2" localSheetId="4">[1]Январь!#REF!</definedName>
    <definedName name="_____________________LAB2">[1]Январь!#REF!</definedName>
    <definedName name="_____________________LAB3" localSheetId="2">[1]Январь!#REF!</definedName>
    <definedName name="_____________________LAB3" localSheetId="1">[1]Январь!#REF!</definedName>
    <definedName name="_____________________LAB3" localSheetId="3">[1]Январь!#REF!</definedName>
    <definedName name="_____________________LAB3" localSheetId="4">[1]Январь!#REF!</definedName>
    <definedName name="_____________________LAB3">[1]Январь!#REF!</definedName>
    <definedName name="_____________________LAB4" localSheetId="2">[1]Январь!#REF!</definedName>
    <definedName name="_____________________LAB4" localSheetId="1">[1]Январь!#REF!</definedName>
    <definedName name="_____________________LAB4" localSheetId="3">[1]Январь!#REF!</definedName>
    <definedName name="_____________________LAB4" localSheetId="4">[1]Январь!#REF!</definedName>
    <definedName name="_____________________LAB4">[1]Январь!#REF!</definedName>
    <definedName name="_____________________LAB5" localSheetId="2">[1]Январь!#REF!</definedName>
    <definedName name="_____________________LAB5" localSheetId="1">[1]Январь!#REF!</definedName>
    <definedName name="_____________________LAB5" localSheetId="3">[1]Январь!#REF!</definedName>
    <definedName name="_____________________LAB5" localSheetId="4">[1]Январь!#REF!</definedName>
    <definedName name="_____________________LAB5">[1]Январь!#REF!</definedName>
    <definedName name="_____________________LAB50" localSheetId="2">[1]Январь!#REF!</definedName>
    <definedName name="_____________________LAB50" localSheetId="1">[1]Январь!#REF!</definedName>
    <definedName name="_____________________LAB50" localSheetId="3">[1]Январь!#REF!</definedName>
    <definedName name="_____________________LAB50" localSheetId="4">[1]Январь!#REF!</definedName>
    <definedName name="_____________________LAB50">[1]Январь!#REF!</definedName>
    <definedName name="_____________________LAB51" localSheetId="2">[1]Январь!#REF!</definedName>
    <definedName name="_____________________LAB51" localSheetId="1">[1]Январь!#REF!</definedName>
    <definedName name="_____________________LAB51" localSheetId="3">[1]Январь!#REF!</definedName>
    <definedName name="_____________________LAB51" localSheetId="4">[1]Январь!#REF!</definedName>
    <definedName name="_____________________LAB51">[1]Январь!#REF!</definedName>
    <definedName name="_____________________LAB52" localSheetId="2">[1]Январь!#REF!</definedName>
    <definedName name="_____________________LAB52" localSheetId="1">[1]Январь!#REF!</definedName>
    <definedName name="_____________________LAB52" localSheetId="3">[1]Январь!#REF!</definedName>
    <definedName name="_____________________LAB52" localSheetId="4">[1]Январь!#REF!</definedName>
    <definedName name="_____________________LAB52">[1]Январь!#REF!</definedName>
    <definedName name="_____________________LAB53" localSheetId="2">[1]Январь!#REF!</definedName>
    <definedName name="_____________________LAB53" localSheetId="1">[1]Январь!#REF!</definedName>
    <definedName name="_____________________LAB53" localSheetId="3">[1]Январь!#REF!</definedName>
    <definedName name="_____________________LAB53" localSheetId="4">[1]Январь!#REF!</definedName>
    <definedName name="_____________________LAB53">[1]Январь!#REF!</definedName>
    <definedName name="_____________________LAB6" localSheetId="2">[1]Январь!#REF!</definedName>
    <definedName name="_____________________LAB6" localSheetId="1">[1]Январь!#REF!</definedName>
    <definedName name="_____________________LAB6" localSheetId="3">[1]Январь!#REF!</definedName>
    <definedName name="_____________________LAB6" localSheetId="4">[1]Январь!#REF!</definedName>
    <definedName name="_____________________LAB6">[1]Январь!#REF!</definedName>
    <definedName name="_____________________LAB7" localSheetId="2">[1]Январь!#REF!</definedName>
    <definedName name="_____________________LAB7" localSheetId="1">[1]Январь!#REF!</definedName>
    <definedName name="_____________________LAB7" localSheetId="3">[1]Январь!#REF!</definedName>
    <definedName name="_____________________LAB7" localSheetId="4">[1]Январь!#REF!</definedName>
    <definedName name="_____________________LAB7">[1]Январь!#REF!</definedName>
    <definedName name="_____________________LAB8" localSheetId="2">[1]Январь!#REF!</definedName>
    <definedName name="_____________________LAB8" localSheetId="1">[1]Январь!#REF!</definedName>
    <definedName name="_____________________LAB8" localSheetId="3">[1]Январь!#REF!</definedName>
    <definedName name="_____________________LAB8" localSheetId="4">[1]Январь!#REF!</definedName>
    <definedName name="_____________________LAB8">[1]Январь!#REF!</definedName>
    <definedName name="_____________________MEN1" localSheetId="2">[1]Январь!#REF!</definedName>
    <definedName name="_____________________MEN1" localSheetId="1">[1]Январь!#REF!</definedName>
    <definedName name="_____________________MEN1" localSheetId="3">[1]Январь!#REF!</definedName>
    <definedName name="_____________________MEN1" localSheetId="4">[1]Январь!#REF!</definedName>
    <definedName name="_____________________MEN1">[1]Январь!#REF!</definedName>
    <definedName name="_____________________MEN12" localSheetId="2">[1]Январь!#REF!</definedName>
    <definedName name="_____________________MEN12" localSheetId="1">[1]Январь!#REF!</definedName>
    <definedName name="_____________________MEN12" localSheetId="3">[1]Январь!#REF!</definedName>
    <definedName name="_____________________MEN12" localSheetId="4">[1]Январь!#REF!</definedName>
    <definedName name="_____________________MEN12">[1]Январь!#REF!</definedName>
    <definedName name="_____________________MEN2" localSheetId="2">[1]Январь!#REF!</definedName>
    <definedName name="_____________________MEN2" localSheetId="1">[1]Январь!#REF!</definedName>
    <definedName name="_____________________MEN2" localSheetId="3">[1]Январь!#REF!</definedName>
    <definedName name="_____________________MEN2" localSheetId="4">[1]Январь!#REF!</definedName>
    <definedName name="_____________________MEN2">[1]Январь!#REF!</definedName>
    <definedName name="_____________________MEN3" localSheetId="2">[1]Январь!#REF!</definedName>
    <definedName name="_____________________MEN3" localSheetId="1">[1]Январь!#REF!</definedName>
    <definedName name="_____________________MEN3" localSheetId="3">[1]Январь!#REF!</definedName>
    <definedName name="_____________________MEN3" localSheetId="4">[1]Январь!#REF!</definedName>
    <definedName name="_____________________MEN3">[1]Январь!#REF!</definedName>
    <definedName name="_____________________MEN4" localSheetId="2">[1]Январь!#REF!</definedName>
    <definedName name="_____________________MEN4" localSheetId="1">[1]Январь!#REF!</definedName>
    <definedName name="_____________________MEN4" localSheetId="3">[1]Январь!#REF!</definedName>
    <definedName name="_____________________MEN4" localSheetId="4">[1]Январь!#REF!</definedName>
    <definedName name="_____________________MEN4">[1]Январь!#REF!</definedName>
    <definedName name="_____________________MEN6" localSheetId="2">[1]Январь!#REF!</definedName>
    <definedName name="_____________________MEN6" localSheetId="1">[1]Январь!#REF!</definedName>
    <definedName name="_____________________MEN6" localSheetId="3">[1]Январь!#REF!</definedName>
    <definedName name="_____________________MEN6" localSheetId="4">[1]Январь!#REF!</definedName>
    <definedName name="_____________________MEN6">[1]Январь!#REF!</definedName>
    <definedName name="_____________________MEN7" localSheetId="2">[1]Январь!#REF!</definedName>
    <definedName name="_____________________MEN7" localSheetId="1">[1]Январь!#REF!</definedName>
    <definedName name="_____________________MEN7" localSheetId="3">[1]Январь!#REF!</definedName>
    <definedName name="_____________________MEN7" localSheetId="4">[1]Январь!#REF!</definedName>
    <definedName name="_____________________MEN7">[1]Январь!#REF!</definedName>
    <definedName name="_____________________MEN8" localSheetId="2">[1]Январь!#REF!</definedName>
    <definedName name="_____________________MEN8" localSheetId="1">[1]Январь!#REF!</definedName>
    <definedName name="_____________________MEN8" localSheetId="3">[1]Январь!#REF!</definedName>
    <definedName name="_____________________MEN8" localSheetId="4">[1]Январь!#REF!</definedName>
    <definedName name="_____________________MEN8">[1]Январь!#REF!</definedName>
    <definedName name="_____________________MES1" localSheetId="2">[1]Январь!#REF!</definedName>
    <definedName name="_____________________MES1" localSheetId="1">[1]Январь!#REF!</definedName>
    <definedName name="_____________________MES1" localSheetId="3">[1]Январь!#REF!</definedName>
    <definedName name="_____________________MES1" localSheetId="4">[1]Январь!#REF!</definedName>
    <definedName name="_____________________MES1">[1]Январь!#REF!</definedName>
    <definedName name="_____________________RPL1" localSheetId="2">[1]Январь!#REF!</definedName>
    <definedName name="_____________________RPL1" localSheetId="1">[1]Январь!#REF!</definedName>
    <definedName name="_____________________RPL1" localSheetId="3">[1]Январь!#REF!</definedName>
    <definedName name="_____________________RPL1" localSheetId="4">[1]Январь!#REF!</definedName>
    <definedName name="_____________________RPL1">[1]Январь!#REF!</definedName>
    <definedName name="_____________________RPL2" localSheetId="2">[1]Январь!#REF!</definedName>
    <definedName name="_____________________RPL2" localSheetId="1">[1]Январь!#REF!</definedName>
    <definedName name="_____________________RPL2" localSheetId="3">[1]Январь!#REF!</definedName>
    <definedName name="_____________________RPL2" localSheetId="4">[1]Январь!#REF!</definedName>
    <definedName name="_____________________RPL2">[1]Январь!#REF!</definedName>
    <definedName name="_____________________RPL3" localSheetId="2">'[3]Сводная смета УГМС'!#REF!</definedName>
    <definedName name="_____________________RPL3" localSheetId="1">'[3]Сводная смета УГМС'!#REF!</definedName>
    <definedName name="_____________________RPL3" localSheetId="3">'[3]Сводная смета УГМС'!#REF!</definedName>
    <definedName name="_____________________RPL3" localSheetId="4">'[3]Сводная смета УГМС'!#REF!</definedName>
    <definedName name="_____________________RPL3">'[3]Сводная смета УГМС'!#REF!</definedName>
    <definedName name="____________________COM1" localSheetId="2">[1]Январь!#REF!</definedName>
    <definedName name="____________________COM1" localSheetId="1">[1]Январь!#REF!</definedName>
    <definedName name="____________________COM1" localSheetId="3">[1]Январь!#REF!</definedName>
    <definedName name="____________________COM1" localSheetId="4">[1]Январь!#REF!</definedName>
    <definedName name="____________________COM1">[1]Январь!#REF!</definedName>
    <definedName name="____________________COM2" localSheetId="2">[1]Январь!#REF!</definedName>
    <definedName name="____________________COM2" localSheetId="1">[1]Январь!#REF!</definedName>
    <definedName name="____________________COM2" localSheetId="3">[1]Январь!#REF!</definedName>
    <definedName name="____________________COM2" localSheetId="4">[1]Январь!#REF!</definedName>
    <definedName name="____________________COM2">[1]Январь!#REF!</definedName>
    <definedName name="____________________CPL1" localSheetId="2">[1]Январь!#REF!</definedName>
    <definedName name="____________________CPL1" localSheetId="1">[1]Январь!#REF!</definedName>
    <definedName name="____________________CPL1" localSheetId="3">[1]Январь!#REF!</definedName>
    <definedName name="____________________CPL1" localSheetId="4">[1]Январь!#REF!</definedName>
    <definedName name="____________________CPL1">[1]Январь!#REF!</definedName>
    <definedName name="____________________CPL2" localSheetId="2">[1]Январь!#REF!</definedName>
    <definedName name="____________________CPL2" localSheetId="1">[1]Январь!#REF!</definedName>
    <definedName name="____________________CPL2" localSheetId="3">[1]Январь!#REF!</definedName>
    <definedName name="____________________CPL2" localSheetId="4">[1]Январь!#REF!</definedName>
    <definedName name="____________________CPL2">[1]Январь!#REF!</definedName>
    <definedName name="____________________FPL1" localSheetId="2">'[2]Сводная смета УГМС'!#REF!</definedName>
    <definedName name="____________________FPL1" localSheetId="1">'[2]Сводная смета УГМС'!#REF!</definedName>
    <definedName name="____________________FPL1" localSheetId="3">'[2]Сводная смета УГМС'!#REF!</definedName>
    <definedName name="____________________FPL1" localSheetId="4">'[2]Сводная смета УГМС'!#REF!</definedName>
    <definedName name="____________________FPL1">'[2]Сводная смета УГМС'!#REF!</definedName>
    <definedName name="____________________LAB10" localSheetId="2">[1]Январь!#REF!</definedName>
    <definedName name="____________________LAB10" localSheetId="1">[1]Январь!#REF!</definedName>
    <definedName name="____________________LAB10" localSheetId="3">[1]Январь!#REF!</definedName>
    <definedName name="____________________LAB10" localSheetId="4">[1]Январь!#REF!</definedName>
    <definedName name="____________________LAB10">[1]Январь!#REF!</definedName>
    <definedName name="____________________LAB2" localSheetId="2">[1]Январь!#REF!</definedName>
    <definedName name="____________________LAB2" localSheetId="1">[1]Январь!#REF!</definedName>
    <definedName name="____________________LAB2" localSheetId="3">[1]Январь!#REF!</definedName>
    <definedName name="____________________LAB2" localSheetId="4">[1]Январь!#REF!</definedName>
    <definedName name="____________________LAB2">[1]Январь!#REF!</definedName>
    <definedName name="____________________LAB3" localSheetId="2">[1]Январь!#REF!</definedName>
    <definedName name="____________________LAB3" localSheetId="1">[1]Январь!#REF!</definedName>
    <definedName name="____________________LAB3" localSheetId="3">[1]Январь!#REF!</definedName>
    <definedName name="____________________LAB3" localSheetId="4">[1]Январь!#REF!</definedName>
    <definedName name="____________________LAB3">[1]Январь!#REF!</definedName>
    <definedName name="____________________LAB4" localSheetId="2">[1]Январь!#REF!</definedName>
    <definedName name="____________________LAB4" localSheetId="1">[1]Январь!#REF!</definedName>
    <definedName name="____________________LAB4" localSheetId="3">[1]Январь!#REF!</definedName>
    <definedName name="____________________LAB4" localSheetId="4">[1]Январь!#REF!</definedName>
    <definedName name="____________________LAB4">[1]Январь!#REF!</definedName>
    <definedName name="____________________LAB5" localSheetId="2">[1]Январь!#REF!</definedName>
    <definedName name="____________________LAB5" localSheetId="1">[1]Январь!#REF!</definedName>
    <definedName name="____________________LAB5" localSheetId="3">[1]Январь!#REF!</definedName>
    <definedName name="____________________LAB5" localSheetId="4">[1]Январь!#REF!</definedName>
    <definedName name="____________________LAB5">[1]Январь!#REF!</definedName>
    <definedName name="____________________LAB50" localSheetId="2">[1]Январь!#REF!</definedName>
    <definedName name="____________________LAB50" localSheetId="1">[1]Январь!#REF!</definedName>
    <definedName name="____________________LAB50" localSheetId="3">[1]Январь!#REF!</definedName>
    <definedName name="____________________LAB50" localSheetId="4">[1]Январь!#REF!</definedName>
    <definedName name="____________________LAB50">[1]Январь!#REF!</definedName>
    <definedName name="____________________LAB51" localSheetId="2">[1]Январь!#REF!</definedName>
    <definedName name="____________________LAB51" localSheetId="1">[1]Январь!#REF!</definedName>
    <definedName name="____________________LAB51" localSheetId="3">[1]Январь!#REF!</definedName>
    <definedName name="____________________LAB51" localSheetId="4">[1]Январь!#REF!</definedName>
    <definedName name="____________________LAB51">[1]Январь!#REF!</definedName>
    <definedName name="____________________LAB52" localSheetId="2">[1]Январь!#REF!</definedName>
    <definedName name="____________________LAB52" localSheetId="1">[1]Январь!#REF!</definedName>
    <definedName name="____________________LAB52" localSheetId="3">[1]Январь!#REF!</definedName>
    <definedName name="____________________LAB52" localSheetId="4">[1]Январь!#REF!</definedName>
    <definedName name="____________________LAB52">[1]Январь!#REF!</definedName>
    <definedName name="____________________LAB53" localSheetId="2">[1]Январь!#REF!</definedName>
    <definedName name="____________________LAB53" localSheetId="1">[1]Январь!#REF!</definedName>
    <definedName name="____________________LAB53" localSheetId="3">[1]Январь!#REF!</definedName>
    <definedName name="____________________LAB53" localSheetId="4">[1]Январь!#REF!</definedName>
    <definedName name="____________________LAB53">[1]Январь!#REF!</definedName>
    <definedName name="____________________LAB6" localSheetId="2">[1]Январь!#REF!</definedName>
    <definedName name="____________________LAB6" localSheetId="1">[1]Январь!#REF!</definedName>
    <definedName name="____________________LAB6" localSheetId="3">[1]Январь!#REF!</definedName>
    <definedName name="____________________LAB6" localSheetId="4">[1]Январь!#REF!</definedName>
    <definedName name="____________________LAB6">[1]Январь!#REF!</definedName>
    <definedName name="____________________LAB7" localSheetId="2">[1]Январь!#REF!</definedName>
    <definedName name="____________________LAB7" localSheetId="1">[1]Январь!#REF!</definedName>
    <definedName name="____________________LAB7" localSheetId="3">[1]Январь!#REF!</definedName>
    <definedName name="____________________LAB7" localSheetId="4">[1]Январь!#REF!</definedName>
    <definedName name="____________________LAB7">[1]Январь!#REF!</definedName>
    <definedName name="____________________LAB8" localSheetId="2">[1]Январь!#REF!</definedName>
    <definedName name="____________________LAB8" localSheetId="1">[1]Январь!#REF!</definedName>
    <definedName name="____________________LAB8" localSheetId="3">[1]Январь!#REF!</definedName>
    <definedName name="____________________LAB8" localSheetId="4">[1]Январь!#REF!</definedName>
    <definedName name="____________________LAB8">[1]Январь!#REF!</definedName>
    <definedName name="____________________MEN1" localSheetId="2">[1]Январь!#REF!</definedName>
    <definedName name="____________________MEN1" localSheetId="1">[1]Январь!#REF!</definedName>
    <definedName name="____________________MEN1" localSheetId="3">[1]Январь!#REF!</definedName>
    <definedName name="____________________MEN1" localSheetId="4">[1]Январь!#REF!</definedName>
    <definedName name="____________________MEN1">[1]Январь!#REF!</definedName>
    <definedName name="____________________MEN12" localSheetId="2">[1]Январь!#REF!</definedName>
    <definedName name="____________________MEN12" localSheetId="1">[1]Январь!#REF!</definedName>
    <definedName name="____________________MEN12" localSheetId="3">[1]Январь!#REF!</definedName>
    <definedName name="____________________MEN12" localSheetId="4">[1]Январь!#REF!</definedName>
    <definedName name="____________________MEN12">[1]Январь!#REF!</definedName>
    <definedName name="____________________MEN2" localSheetId="2">[1]Январь!#REF!</definedName>
    <definedName name="____________________MEN2" localSheetId="1">[1]Январь!#REF!</definedName>
    <definedName name="____________________MEN2" localSheetId="3">[1]Январь!#REF!</definedName>
    <definedName name="____________________MEN2" localSheetId="4">[1]Январь!#REF!</definedName>
    <definedName name="____________________MEN2">[1]Январь!#REF!</definedName>
    <definedName name="____________________MEN3" localSheetId="2">[1]Январь!#REF!</definedName>
    <definedName name="____________________MEN3" localSheetId="1">[1]Январь!#REF!</definedName>
    <definedName name="____________________MEN3" localSheetId="3">[1]Январь!#REF!</definedName>
    <definedName name="____________________MEN3" localSheetId="4">[1]Январь!#REF!</definedName>
    <definedName name="____________________MEN3">[1]Январь!#REF!</definedName>
    <definedName name="____________________MEN4" localSheetId="2">[1]Январь!#REF!</definedName>
    <definedName name="____________________MEN4" localSheetId="1">[1]Январь!#REF!</definedName>
    <definedName name="____________________MEN4" localSheetId="3">[1]Январь!#REF!</definedName>
    <definedName name="____________________MEN4" localSheetId="4">[1]Январь!#REF!</definedName>
    <definedName name="____________________MEN4">[1]Январь!#REF!</definedName>
    <definedName name="____________________MEN6" localSheetId="2">[1]Январь!#REF!</definedName>
    <definedName name="____________________MEN6" localSheetId="1">[1]Январь!#REF!</definedName>
    <definedName name="____________________MEN6" localSheetId="3">[1]Январь!#REF!</definedName>
    <definedName name="____________________MEN6" localSheetId="4">[1]Январь!#REF!</definedName>
    <definedName name="____________________MEN6">[1]Январь!#REF!</definedName>
    <definedName name="____________________MEN7" localSheetId="2">[1]Январь!#REF!</definedName>
    <definedName name="____________________MEN7" localSheetId="1">[1]Январь!#REF!</definedName>
    <definedName name="____________________MEN7" localSheetId="3">[1]Январь!#REF!</definedName>
    <definedName name="____________________MEN7" localSheetId="4">[1]Январь!#REF!</definedName>
    <definedName name="____________________MEN7">[1]Январь!#REF!</definedName>
    <definedName name="____________________MEN8" localSheetId="2">[1]Январь!#REF!</definedName>
    <definedName name="____________________MEN8" localSheetId="1">[1]Январь!#REF!</definedName>
    <definedName name="____________________MEN8" localSheetId="3">[1]Январь!#REF!</definedName>
    <definedName name="____________________MEN8" localSheetId="4">[1]Январь!#REF!</definedName>
    <definedName name="____________________MEN8">[1]Январь!#REF!</definedName>
    <definedName name="____________________MES1" localSheetId="2">[1]Январь!#REF!</definedName>
    <definedName name="____________________MES1" localSheetId="1">[1]Январь!#REF!</definedName>
    <definedName name="____________________MES1" localSheetId="3">[1]Январь!#REF!</definedName>
    <definedName name="____________________MES1" localSheetId="4">[1]Январь!#REF!</definedName>
    <definedName name="____________________MES1">[1]Январь!#REF!</definedName>
    <definedName name="____________________RPL1" localSheetId="2">[1]Январь!#REF!</definedName>
    <definedName name="____________________RPL1" localSheetId="1">[1]Январь!#REF!</definedName>
    <definedName name="____________________RPL1" localSheetId="3">[1]Январь!#REF!</definedName>
    <definedName name="____________________RPL1" localSheetId="4">[1]Январь!#REF!</definedName>
    <definedName name="____________________RPL1">[1]Январь!#REF!</definedName>
    <definedName name="____________________RPL2" localSheetId="2">[1]Январь!#REF!</definedName>
    <definedName name="____________________RPL2" localSheetId="1">[1]Январь!#REF!</definedName>
    <definedName name="____________________RPL2" localSheetId="3">[1]Январь!#REF!</definedName>
    <definedName name="____________________RPL2" localSheetId="4">[1]Январь!#REF!</definedName>
    <definedName name="____________________RPL2">[1]Январь!#REF!</definedName>
    <definedName name="____________________RPL3" localSheetId="2">'[3]Сводная смета УГМС'!#REF!</definedName>
    <definedName name="____________________RPL3" localSheetId="1">'[3]Сводная смета УГМС'!#REF!</definedName>
    <definedName name="____________________RPL3" localSheetId="3">'[3]Сводная смета УГМС'!#REF!</definedName>
    <definedName name="____________________RPL3" localSheetId="4">'[3]Сводная смета УГМС'!#REF!</definedName>
    <definedName name="____________________RPL3">'[3]Сводная смета УГМС'!#REF!</definedName>
    <definedName name="___________________COM1" localSheetId="2">[1]Январь!#REF!</definedName>
    <definedName name="___________________COM1" localSheetId="1">[1]Январь!#REF!</definedName>
    <definedName name="___________________COM1" localSheetId="3">[1]Январь!#REF!</definedName>
    <definedName name="___________________COM1" localSheetId="4">[1]Январь!#REF!</definedName>
    <definedName name="___________________COM1">[1]Январь!#REF!</definedName>
    <definedName name="___________________COM2" localSheetId="2">[1]Январь!#REF!</definedName>
    <definedName name="___________________COM2" localSheetId="1">[1]Январь!#REF!</definedName>
    <definedName name="___________________COM2" localSheetId="3">[1]Январь!#REF!</definedName>
    <definedName name="___________________COM2" localSheetId="4">[1]Январь!#REF!</definedName>
    <definedName name="___________________COM2">[1]Январь!#REF!</definedName>
    <definedName name="___________________CPL1" localSheetId="2">[1]Январь!#REF!</definedName>
    <definedName name="___________________CPL1" localSheetId="1">[1]Январь!#REF!</definedName>
    <definedName name="___________________CPL1" localSheetId="3">[1]Январь!#REF!</definedName>
    <definedName name="___________________CPL1" localSheetId="4">[1]Январь!#REF!</definedName>
    <definedName name="___________________CPL1">[1]Январь!#REF!</definedName>
    <definedName name="___________________CPL2" localSheetId="2">[1]Январь!#REF!</definedName>
    <definedName name="___________________CPL2" localSheetId="1">[1]Январь!#REF!</definedName>
    <definedName name="___________________CPL2" localSheetId="3">[1]Январь!#REF!</definedName>
    <definedName name="___________________CPL2" localSheetId="4">[1]Январь!#REF!</definedName>
    <definedName name="___________________CPL2">[1]Январь!#REF!</definedName>
    <definedName name="___________________FPL1" localSheetId="2">'[2]Сводная смета УГМС'!#REF!</definedName>
    <definedName name="___________________FPL1" localSheetId="1">'[2]Сводная смета УГМС'!#REF!</definedName>
    <definedName name="___________________FPL1" localSheetId="3">'[2]Сводная смета УГМС'!#REF!</definedName>
    <definedName name="___________________FPL1" localSheetId="4">'[2]Сводная смета УГМС'!#REF!</definedName>
    <definedName name="___________________FPL1">'[2]Сводная смета УГМС'!#REF!</definedName>
    <definedName name="___________________LAB10" localSheetId="2">[1]Январь!#REF!</definedName>
    <definedName name="___________________LAB10" localSheetId="1">[1]Январь!#REF!</definedName>
    <definedName name="___________________LAB10" localSheetId="3">[1]Январь!#REF!</definedName>
    <definedName name="___________________LAB10" localSheetId="4">[1]Январь!#REF!</definedName>
    <definedName name="___________________LAB10">[1]Январь!#REF!</definedName>
    <definedName name="___________________LAB2" localSheetId="2">[1]Январь!#REF!</definedName>
    <definedName name="___________________LAB2" localSheetId="1">[1]Январь!#REF!</definedName>
    <definedName name="___________________LAB2" localSheetId="3">[1]Январь!#REF!</definedName>
    <definedName name="___________________LAB2" localSheetId="4">[1]Январь!#REF!</definedName>
    <definedName name="___________________LAB2">[1]Январь!#REF!</definedName>
    <definedName name="___________________LAB3" localSheetId="2">[1]Январь!#REF!</definedName>
    <definedName name="___________________LAB3" localSheetId="1">[1]Январь!#REF!</definedName>
    <definedName name="___________________LAB3" localSheetId="3">[1]Январь!#REF!</definedName>
    <definedName name="___________________LAB3" localSheetId="4">[1]Январь!#REF!</definedName>
    <definedName name="___________________LAB3">[1]Январь!#REF!</definedName>
    <definedName name="___________________LAB4" localSheetId="2">[1]Январь!#REF!</definedName>
    <definedName name="___________________LAB4" localSheetId="1">[1]Январь!#REF!</definedName>
    <definedName name="___________________LAB4" localSheetId="3">[1]Январь!#REF!</definedName>
    <definedName name="___________________LAB4" localSheetId="4">[1]Январь!#REF!</definedName>
    <definedName name="___________________LAB4">[1]Январь!#REF!</definedName>
    <definedName name="___________________LAB5" localSheetId="2">[1]Январь!#REF!</definedName>
    <definedName name="___________________LAB5" localSheetId="1">[1]Январь!#REF!</definedName>
    <definedName name="___________________LAB5" localSheetId="3">[1]Январь!#REF!</definedName>
    <definedName name="___________________LAB5" localSheetId="4">[1]Январь!#REF!</definedName>
    <definedName name="___________________LAB5">[1]Январь!#REF!</definedName>
    <definedName name="___________________LAB50" localSheetId="2">[1]Январь!#REF!</definedName>
    <definedName name="___________________LAB50" localSheetId="1">[1]Январь!#REF!</definedName>
    <definedName name="___________________LAB50" localSheetId="3">[1]Январь!#REF!</definedName>
    <definedName name="___________________LAB50" localSheetId="4">[1]Январь!#REF!</definedName>
    <definedName name="___________________LAB50">[1]Январь!#REF!</definedName>
    <definedName name="___________________LAB51" localSheetId="2">[1]Январь!#REF!</definedName>
    <definedName name="___________________LAB51" localSheetId="1">[1]Январь!#REF!</definedName>
    <definedName name="___________________LAB51" localSheetId="3">[1]Январь!#REF!</definedName>
    <definedName name="___________________LAB51" localSheetId="4">[1]Январь!#REF!</definedName>
    <definedName name="___________________LAB51">[1]Январь!#REF!</definedName>
    <definedName name="___________________LAB52" localSheetId="2">[1]Январь!#REF!</definedName>
    <definedName name="___________________LAB52" localSheetId="1">[1]Январь!#REF!</definedName>
    <definedName name="___________________LAB52" localSheetId="3">[1]Январь!#REF!</definedName>
    <definedName name="___________________LAB52" localSheetId="4">[1]Январь!#REF!</definedName>
    <definedName name="___________________LAB52">[1]Январь!#REF!</definedName>
    <definedName name="___________________LAB53" localSheetId="2">[1]Январь!#REF!</definedName>
    <definedName name="___________________LAB53" localSheetId="1">[1]Январь!#REF!</definedName>
    <definedName name="___________________LAB53" localSheetId="3">[1]Январь!#REF!</definedName>
    <definedName name="___________________LAB53" localSheetId="4">[1]Январь!#REF!</definedName>
    <definedName name="___________________LAB53">[1]Январь!#REF!</definedName>
    <definedName name="___________________LAB6" localSheetId="2">[1]Январь!#REF!</definedName>
    <definedName name="___________________LAB6" localSheetId="1">[1]Январь!#REF!</definedName>
    <definedName name="___________________LAB6" localSheetId="3">[1]Январь!#REF!</definedName>
    <definedName name="___________________LAB6" localSheetId="4">[1]Январь!#REF!</definedName>
    <definedName name="___________________LAB6">[1]Январь!#REF!</definedName>
    <definedName name="___________________LAB7" localSheetId="2">[1]Январь!#REF!</definedName>
    <definedName name="___________________LAB7" localSheetId="1">[1]Январь!#REF!</definedName>
    <definedName name="___________________LAB7" localSheetId="3">[1]Январь!#REF!</definedName>
    <definedName name="___________________LAB7" localSheetId="4">[1]Январь!#REF!</definedName>
    <definedName name="___________________LAB7">[1]Январь!#REF!</definedName>
    <definedName name="___________________LAB8" localSheetId="2">[1]Январь!#REF!</definedName>
    <definedName name="___________________LAB8" localSheetId="1">[1]Январь!#REF!</definedName>
    <definedName name="___________________LAB8" localSheetId="3">[1]Январь!#REF!</definedName>
    <definedName name="___________________LAB8" localSheetId="4">[1]Январь!#REF!</definedName>
    <definedName name="___________________LAB8">[1]Январь!#REF!</definedName>
    <definedName name="___________________MEN1" localSheetId="2">[1]Январь!#REF!</definedName>
    <definedName name="___________________MEN1" localSheetId="1">[1]Январь!#REF!</definedName>
    <definedName name="___________________MEN1" localSheetId="3">[1]Январь!#REF!</definedName>
    <definedName name="___________________MEN1" localSheetId="4">[1]Январь!#REF!</definedName>
    <definedName name="___________________MEN1">[1]Январь!#REF!</definedName>
    <definedName name="___________________MEN12" localSheetId="2">[1]Январь!#REF!</definedName>
    <definedName name="___________________MEN12" localSheetId="1">[1]Январь!#REF!</definedName>
    <definedName name="___________________MEN12" localSheetId="3">[1]Январь!#REF!</definedName>
    <definedName name="___________________MEN12" localSheetId="4">[1]Январь!#REF!</definedName>
    <definedName name="___________________MEN12">[1]Январь!#REF!</definedName>
    <definedName name="___________________MEN2" localSheetId="2">[1]Январь!#REF!</definedName>
    <definedName name="___________________MEN2" localSheetId="1">[1]Январь!#REF!</definedName>
    <definedName name="___________________MEN2" localSheetId="3">[1]Январь!#REF!</definedName>
    <definedName name="___________________MEN2" localSheetId="4">[1]Январь!#REF!</definedName>
    <definedName name="___________________MEN2">[1]Январь!#REF!</definedName>
    <definedName name="___________________MEN3" localSheetId="2">[1]Январь!#REF!</definedName>
    <definedName name="___________________MEN3" localSheetId="1">[1]Январь!#REF!</definedName>
    <definedName name="___________________MEN3" localSheetId="3">[1]Январь!#REF!</definedName>
    <definedName name="___________________MEN3" localSheetId="4">[1]Январь!#REF!</definedName>
    <definedName name="___________________MEN3">[1]Январь!#REF!</definedName>
    <definedName name="___________________MEN4" localSheetId="2">[1]Январь!#REF!</definedName>
    <definedName name="___________________MEN4" localSheetId="1">[1]Январь!#REF!</definedName>
    <definedName name="___________________MEN4" localSheetId="3">[1]Январь!#REF!</definedName>
    <definedName name="___________________MEN4" localSheetId="4">[1]Январь!#REF!</definedName>
    <definedName name="___________________MEN4">[1]Январь!#REF!</definedName>
    <definedName name="___________________MEN6" localSheetId="2">[1]Январь!#REF!</definedName>
    <definedName name="___________________MEN6" localSheetId="1">[1]Январь!#REF!</definedName>
    <definedName name="___________________MEN6" localSheetId="3">[1]Январь!#REF!</definedName>
    <definedName name="___________________MEN6" localSheetId="4">[1]Январь!#REF!</definedName>
    <definedName name="___________________MEN6">[1]Январь!#REF!</definedName>
    <definedName name="___________________MEN7" localSheetId="2">[1]Январь!#REF!</definedName>
    <definedName name="___________________MEN7" localSheetId="1">[1]Январь!#REF!</definedName>
    <definedName name="___________________MEN7" localSheetId="3">[1]Январь!#REF!</definedName>
    <definedName name="___________________MEN7" localSheetId="4">[1]Январь!#REF!</definedName>
    <definedName name="___________________MEN7">[1]Январь!#REF!</definedName>
    <definedName name="___________________MEN8" localSheetId="2">[1]Январь!#REF!</definedName>
    <definedName name="___________________MEN8" localSheetId="1">[1]Январь!#REF!</definedName>
    <definedName name="___________________MEN8" localSheetId="3">[1]Январь!#REF!</definedName>
    <definedName name="___________________MEN8" localSheetId="4">[1]Январь!#REF!</definedName>
    <definedName name="___________________MEN8">[1]Январь!#REF!</definedName>
    <definedName name="___________________MES1" localSheetId="2">[1]Январь!#REF!</definedName>
    <definedName name="___________________MES1" localSheetId="1">[1]Январь!#REF!</definedName>
    <definedName name="___________________MES1" localSheetId="3">[1]Январь!#REF!</definedName>
    <definedName name="___________________MES1" localSheetId="4">[1]Январь!#REF!</definedName>
    <definedName name="___________________MES1">[1]Январь!#REF!</definedName>
    <definedName name="___________________RPL1" localSheetId="2">[1]Январь!#REF!</definedName>
    <definedName name="___________________RPL1" localSheetId="1">[1]Январь!#REF!</definedName>
    <definedName name="___________________RPL1" localSheetId="3">[1]Январь!#REF!</definedName>
    <definedName name="___________________RPL1" localSheetId="4">[1]Январь!#REF!</definedName>
    <definedName name="___________________RPL1">[1]Январь!#REF!</definedName>
    <definedName name="___________________RPL2" localSheetId="2">[1]Январь!#REF!</definedName>
    <definedName name="___________________RPL2" localSheetId="1">[1]Январь!#REF!</definedName>
    <definedName name="___________________RPL2" localSheetId="3">[1]Январь!#REF!</definedName>
    <definedName name="___________________RPL2" localSheetId="4">[1]Январь!#REF!</definedName>
    <definedName name="___________________RPL2">[1]Январь!#REF!</definedName>
    <definedName name="___________________RPL3" localSheetId="2">'[3]Сводная смета УГМС'!#REF!</definedName>
    <definedName name="___________________RPL3" localSheetId="1">'[3]Сводная смета УГМС'!#REF!</definedName>
    <definedName name="___________________RPL3" localSheetId="3">'[3]Сводная смета УГМС'!#REF!</definedName>
    <definedName name="___________________RPL3" localSheetId="4">'[3]Сводная смета УГМС'!#REF!</definedName>
    <definedName name="___________________RPL3">'[3]Сводная смета УГМС'!#REF!</definedName>
    <definedName name="__________________COM1" localSheetId="2">[1]Январь!#REF!</definedName>
    <definedName name="__________________COM1" localSheetId="1">[1]Январь!#REF!</definedName>
    <definedName name="__________________COM1" localSheetId="3">[1]Январь!#REF!</definedName>
    <definedName name="__________________COM1" localSheetId="4">[1]Январь!#REF!</definedName>
    <definedName name="__________________COM1">[1]Январь!#REF!</definedName>
    <definedName name="__________________COM2" localSheetId="2">[1]Январь!#REF!</definedName>
    <definedName name="__________________COM2" localSheetId="1">[1]Январь!#REF!</definedName>
    <definedName name="__________________COM2" localSheetId="3">[1]Январь!#REF!</definedName>
    <definedName name="__________________COM2" localSheetId="4">[1]Январь!#REF!</definedName>
    <definedName name="__________________COM2">[1]Январь!#REF!</definedName>
    <definedName name="__________________CPL1" localSheetId="2">[1]Январь!#REF!</definedName>
    <definedName name="__________________CPL1" localSheetId="1">[1]Январь!#REF!</definedName>
    <definedName name="__________________CPL1" localSheetId="3">[1]Январь!#REF!</definedName>
    <definedName name="__________________CPL1" localSheetId="4">[1]Январь!#REF!</definedName>
    <definedName name="__________________CPL1">[1]Январь!#REF!</definedName>
    <definedName name="__________________CPL2" localSheetId="2">[1]Январь!#REF!</definedName>
    <definedName name="__________________CPL2" localSheetId="1">[1]Январь!#REF!</definedName>
    <definedName name="__________________CPL2" localSheetId="3">[1]Январь!#REF!</definedName>
    <definedName name="__________________CPL2" localSheetId="4">[1]Январь!#REF!</definedName>
    <definedName name="__________________CPL2">[1]Январь!#REF!</definedName>
    <definedName name="__________________FPL1" localSheetId="2">'[2]Сводная смета УГМС'!#REF!</definedName>
    <definedName name="__________________FPL1" localSheetId="1">'[2]Сводная смета УГМС'!#REF!</definedName>
    <definedName name="__________________FPL1" localSheetId="3">'[2]Сводная смета УГМС'!#REF!</definedName>
    <definedName name="__________________FPL1" localSheetId="4">'[2]Сводная смета УГМС'!#REF!</definedName>
    <definedName name="__________________FPL1">'[2]Сводная смета УГМС'!#REF!</definedName>
    <definedName name="__________________LAB10" localSheetId="2">[1]Январь!#REF!</definedName>
    <definedName name="__________________LAB10" localSheetId="1">[1]Январь!#REF!</definedName>
    <definedName name="__________________LAB10" localSheetId="3">[1]Январь!#REF!</definedName>
    <definedName name="__________________LAB10" localSheetId="4">[1]Январь!#REF!</definedName>
    <definedName name="__________________LAB10">[1]Январь!#REF!</definedName>
    <definedName name="__________________LAB2" localSheetId="2">[1]Январь!#REF!</definedName>
    <definedName name="__________________LAB2" localSheetId="1">[1]Январь!#REF!</definedName>
    <definedName name="__________________LAB2" localSheetId="3">[1]Январь!#REF!</definedName>
    <definedName name="__________________LAB2" localSheetId="4">[1]Январь!#REF!</definedName>
    <definedName name="__________________LAB2">[1]Январь!#REF!</definedName>
    <definedName name="__________________LAB3" localSheetId="2">[1]Январь!#REF!</definedName>
    <definedName name="__________________LAB3" localSheetId="1">[1]Январь!#REF!</definedName>
    <definedName name="__________________LAB3" localSheetId="3">[1]Январь!#REF!</definedName>
    <definedName name="__________________LAB3" localSheetId="4">[1]Январь!#REF!</definedName>
    <definedName name="__________________LAB3">[1]Январь!#REF!</definedName>
    <definedName name="__________________LAB4" localSheetId="2">[1]Январь!#REF!</definedName>
    <definedName name="__________________LAB4" localSheetId="1">[1]Январь!#REF!</definedName>
    <definedName name="__________________LAB4" localSheetId="3">[1]Январь!#REF!</definedName>
    <definedName name="__________________LAB4" localSheetId="4">[1]Январь!#REF!</definedName>
    <definedName name="__________________LAB4">[1]Январь!#REF!</definedName>
    <definedName name="__________________LAB5" localSheetId="2">[1]Январь!#REF!</definedName>
    <definedName name="__________________LAB5" localSheetId="1">[1]Январь!#REF!</definedName>
    <definedName name="__________________LAB5" localSheetId="3">[1]Январь!#REF!</definedName>
    <definedName name="__________________LAB5" localSheetId="4">[1]Январь!#REF!</definedName>
    <definedName name="__________________LAB5">[1]Январь!#REF!</definedName>
    <definedName name="__________________LAB50" localSheetId="2">[1]Январь!#REF!</definedName>
    <definedName name="__________________LAB50" localSheetId="1">[1]Январь!#REF!</definedName>
    <definedName name="__________________LAB50" localSheetId="3">[1]Январь!#REF!</definedName>
    <definedName name="__________________LAB50" localSheetId="4">[1]Январь!#REF!</definedName>
    <definedName name="__________________LAB50">[1]Январь!#REF!</definedName>
    <definedName name="__________________LAB51" localSheetId="2">[1]Январь!#REF!</definedName>
    <definedName name="__________________LAB51" localSheetId="1">[1]Январь!#REF!</definedName>
    <definedName name="__________________LAB51" localSheetId="3">[1]Январь!#REF!</definedName>
    <definedName name="__________________LAB51" localSheetId="4">[1]Январь!#REF!</definedName>
    <definedName name="__________________LAB51">[1]Январь!#REF!</definedName>
    <definedName name="__________________LAB52" localSheetId="2">[1]Январь!#REF!</definedName>
    <definedName name="__________________LAB52" localSheetId="1">[1]Январь!#REF!</definedName>
    <definedName name="__________________LAB52" localSheetId="3">[1]Январь!#REF!</definedName>
    <definedName name="__________________LAB52" localSheetId="4">[1]Январь!#REF!</definedName>
    <definedName name="__________________LAB52">[1]Январь!#REF!</definedName>
    <definedName name="__________________LAB53" localSheetId="2">[1]Январь!#REF!</definedName>
    <definedName name="__________________LAB53" localSheetId="1">[1]Январь!#REF!</definedName>
    <definedName name="__________________LAB53" localSheetId="3">[1]Январь!#REF!</definedName>
    <definedName name="__________________LAB53" localSheetId="4">[1]Январь!#REF!</definedName>
    <definedName name="__________________LAB53">[1]Январь!#REF!</definedName>
    <definedName name="__________________LAB6" localSheetId="2">[1]Январь!#REF!</definedName>
    <definedName name="__________________LAB6" localSheetId="1">[1]Январь!#REF!</definedName>
    <definedName name="__________________LAB6" localSheetId="3">[1]Январь!#REF!</definedName>
    <definedName name="__________________LAB6" localSheetId="4">[1]Январь!#REF!</definedName>
    <definedName name="__________________LAB6">[1]Январь!#REF!</definedName>
    <definedName name="__________________LAB7" localSheetId="2">[1]Январь!#REF!</definedName>
    <definedName name="__________________LAB7" localSheetId="1">[1]Январь!#REF!</definedName>
    <definedName name="__________________LAB7" localSheetId="3">[1]Январь!#REF!</definedName>
    <definedName name="__________________LAB7" localSheetId="4">[1]Январь!#REF!</definedName>
    <definedName name="__________________LAB7">[1]Январь!#REF!</definedName>
    <definedName name="__________________LAB8" localSheetId="2">[1]Январь!#REF!</definedName>
    <definedName name="__________________LAB8" localSheetId="1">[1]Январь!#REF!</definedName>
    <definedName name="__________________LAB8" localSheetId="3">[1]Январь!#REF!</definedName>
    <definedName name="__________________LAB8" localSheetId="4">[1]Январь!#REF!</definedName>
    <definedName name="__________________LAB8">[1]Январь!#REF!</definedName>
    <definedName name="__________________MEN1" localSheetId="2">[1]Январь!#REF!</definedName>
    <definedName name="__________________MEN1" localSheetId="1">[1]Январь!#REF!</definedName>
    <definedName name="__________________MEN1" localSheetId="3">[1]Январь!#REF!</definedName>
    <definedName name="__________________MEN1" localSheetId="4">[1]Январь!#REF!</definedName>
    <definedName name="__________________MEN1">[1]Январь!#REF!</definedName>
    <definedName name="__________________MEN12" localSheetId="2">[1]Январь!#REF!</definedName>
    <definedName name="__________________MEN12" localSheetId="1">[1]Январь!#REF!</definedName>
    <definedName name="__________________MEN12" localSheetId="3">[1]Январь!#REF!</definedName>
    <definedName name="__________________MEN12" localSheetId="4">[1]Январь!#REF!</definedName>
    <definedName name="__________________MEN12">[1]Январь!#REF!</definedName>
    <definedName name="__________________MEN2" localSheetId="2">[1]Январь!#REF!</definedName>
    <definedName name="__________________MEN2" localSheetId="1">[1]Январь!#REF!</definedName>
    <definedName name="__________________MEN2" localSheetId="3">[1]Январь!#REF!</definedName>
    <definedName name="__________________MEN2" localSheetId="4">[1]Январь!#REF!</definedName>
    <definedName name="__________________MEN2">[1]Январь!#REF!</definedName>
    <definedName name="__________________MEN3" localSheetId="2">[1]Январь!#REF!</definedName>
    <definedName name="__________________MEN3" localSheetId="1">[1]Январь!#REF!</definedName>
    <definedName name="__________________MEN3" localSheetId="3">[1]Январь!#REF!</definedName>
    <definedName name="__________________MEN3" localSheetId="4">[1]Январь!#REF!</definedName>
    <definedName name="__________________MEN3">[1]Январь!#REF!</definedName>
    <definedName name="__________________MEN4" localSheetId="2">[1]Январь!#REF!</definedName>
    <definedName name="__________________MEN4" localSheetId="1">[1]Январь!#REF!</definedName>
    <definedName name="__________________MEN4" localSheetId="3">[1]Январь!#REF!</definedName>
    <definedName name="__________________MEN4" localSheetId="4">[1]Январь!#REF!</definedName>
    <definedName name="__________________MEN4">[1]Январь!#REF!</definedName>
    <definedName name="__________________MEN6" localSheetId="2">[1]Январь!#REF!</definedName>
    <definedName name="__________________MEN6" localSheetId="1">[1]Январь!#REF!</definedName>
    <definedName name="__________________MEN6" localSheetId="3">[1]Январь!#REF!</definedName>
    <definedName name="__________________MEN6" localSheetId="4">[1]Январь!#REF!</definedName>
    <definedName name="__________________MEN6">[1]Январь!#REF!</definedName>
    <definedName name="__________________MEN7" localSheetId="2">[1]Январь!#REF!</definedName>
    <definedName name="__________________MEN7" localSheetId="1">[1]Январь!#REF!</definedName>
    <definedName name="__________________MEN7" localSheetId="3">[1]Январь!#REF!</definedName>
    <definedName name="__________________MEN7" localSheetId="4">[1]Январь!#REF!</definedName>
    <definedName name="__________________MEN7">[1]Январь!#REF!</definedName>
    <definedName name="__________________MEN8" localSheetId="2">[1]Январь!#REF!</definedName>
    <definedName name="__________________MEN8" localSheetId="1">[1]Январь!#REF!</definedName>
    <definedName name="__________________MEN8" localSheetId="3">[1]Январь!#REF!</definedName>
    <definedName name="__________________MEN8" localSheetId="4">[1]Январь!#REF!</definedName>
    <definedName name="__________________MEN8">[1]Январь!#REF!</definedName>
    <definedName name="__________________MES1" localSheetId="2">[1]Январь!#REF!</definedName>
    <definedName name="__________________MES1" localSheetId="1">[1]Январь!#REF!</definedName>
    <definedName name="__________________MES1" localSheetId="3">[1]Январь!#REF!</definedName>
    <definedName name="__________________MES1" localSheetId="4">[1]Январь!#REF!</definedName>
    <definedName name="__________________MES1">[1]Январь!#REF!</definedName>
    <definedName name="__________________RPL1" localSheetId="2">[1]Январь!#REF!</definedName>
    <definedName name="__________________RPL1" localSheetId="1">[1]Январь!#REF!</definedName>
    <definedName name="__________________RPL1" localSheetId="3">[1]Январь!#REF!</definedName>
    <definedName name="__________________RPL1" localSheetId="4">[1]Январь!#REF!</definedName>
    <definedName name="__________________RPL1">[1]Январь!#REF!</definedName>
    <definedName name="__________________RPL2" localSheetId="2">[1]Январь!#REF!</definedName>
    <definedName name="__________________RPL2" localSheetId="1">[1]Январь!#REF!</definedName>
    <definedName name="__________________RPL2" localSheetId="3">[1]Январь!#REF!</definedName>
    <definedName name="__________________RPL2" localSheetId="4">[1]Январь!#REF!</definedName>
    <definedName name="__________________RPL2">[1]Январь!#REF!</definedName>
    <definedName name="__________________RPL3" localSheetId="2">'[3]Сводная смета УГМС'!#REF!</definedName>
    <definedName name="__________________RPL3" localSheetId="1">'[3]Сводная смета УГМС'!#REF!</definedName>
    <definedName name="__________________RPL3" localSheetId="3">'[3]Сводная смета УГМС'!#REF!</definedName>
    <definedName name="__________________RPL3" localSheetId="4">'[3]Сводная смета УГМС'!#REF!</definedName>
    <definedName name="__________________RPL3">'[3]Сводная смета УГМС'!#REF!</definedName>
    <definedName name="_________________COM1" localSheetId="2">[1]Январь!#REF!</definedName>
    <definedName name="_________________COM1" localSheetId="1">[1]Январь!#REF!</definedName>
    <definedName name="_________________COM1" localSheetId="3">[1]Январь!#REF!</definedName>
    <definedName name="_________________COM1" localSheetId="4">[1]Январь!#REF!</definedName>
    <definedName name="_________________COM1">[1]Январь!#REF!</definedName>
    <definedName name="_________________COM2" localSheetId="2">[1]Январь!#REF!</definedName>
    <definedName name="_________________COM2" localSheetId="1">[1]Январь!#REF!</definedName>
    <definedName name="_________________COM2" localSheetId="3">[1]Январь!#REF!</definedName>
    <definedName name="_________________COM2" localSheetId="4">[1]Январь!#REF!</definedName>
    <definedName name="_________________COM2">[1]Январь!#REF!</definedName>
    <definedName name="_________________CPL1" localSheetId="2">[1]Январь!#REF!</definedName>
    <definedName name="_________________CPL1" localSheetId="1">[1]Январь!#REF!</definedName>
    <definedName name="_________________CPL1" localSheetId="3">[1]Январь!#REF!</definedName>
    <definedName name="_________________CPL1" localSheetId="4">[1]Январь!#REF!</definedName>
    <definedName name="_________________CPL1">[1]Январь!#REF!</definedName>
    <definedName name="_________________CPL2" localSheetId="2">[1]Январь!#REF!</definedName>
    <definedName name="_________________CPL2" localSheetId="1">[1]Январь!#REF!</definedName>
    <definedName name="_________________CPL2" localSheetId="3">[1]Январь!#REF!</definedName>
    <definedName name="_________________CPL2" localSheetId="4">[1]Январь!#REF!</definedName>
    <definedName name="_________________CPL2">[1]Январь!#REF!</definedName>
    <definedName name="_________________FPL1" localSheetId="2">'[2]Сводная смета УГМС'!#REF!</definedName>
    <definedName name="_________________FPL1" localSheetId="1">'[2]Сводная смета УГМС'!#REF!</definedName>
    <definedName name="_________________FPL1" localSheetId="3">'[2]Сводная смета УГМС'!#REF!</definedName>
    <definedName name="_________________FPL1" localSheetId="4">'[2]Сводная смета УГМС'!#REF!</definedName>
    <definedName name="_________________FPL1">'[2]Сводная смета УГМС'!#REF!</definedName>
    <definedName name="_________________LAB10" localSheetId="2">[1]Январь!#REF!</definedName>
    <definedName name="_________________LAB10" localSheetId="1">[1]Январь!#REF!</definedName>
    <definedName name="_________________LAB10" localSheetId="3">[1]Январь!#REF!</definedName>
    <definedName name="_________________LAB10" localSheetId="4">[1]Январь!#REF!</definedName>
    <definedName name="_________________LAB10">[1]Январь!#REF!</definedName>
    <definedName name="_________________LAB2" localSheetId="2">[1]Январь!#REF!</definedName>
    <definedName name="_________________LAB2" localSheetId="1">[1]Январь!#REF!</definedName>
    <definedName name="_________________LAB2" localSheetId="3">[1]Январь!#REF!</definedName>
    <definedName name="_________________LAB2" localSheetId="4">[1]Январь!#REF!</definedName>
    <definedName name="_________________LAB2">[1]Январь!#REF!</definedName>
    <definedName name="_________________LAB3" localSheetId="2">[1]Январь!#REF!</definedName>
    <definedName name="_________________LAB3" localSheetId="1">[1]Январь!#REF!</definedName>
    <definedName name="_________________LAB3" localSheetId="3">[1]Январь!#REF!</definedName>
    <definedName name="_________________LAB3" localSheetId="4">[1]Январь!#REF!</definedName>
    <definedName name="_________________LAB3">[1]Январь!#REF!</definedName>
    <definedName name="_________________LAB4" localSheetId="2">[1]Январь!#REF!</definedName>
    <definedName name="_________________LAB4" localSheetId="1">[1]Январь!#REF!</definedName>
    <definedName name="_________________LAB4" localSheetId="3">[1]Январь!#REF!</definedName>
    <definedName name="_________________LAB4" localSheetId="4">[1]Январь!#REF!</definedName>
    <definedName name="_________________LAB4">[1]Январь!#REF!</definedName>
    <definedName name="_________________LAB5" localSheetId="2">[1]Январь!#REF!</definedName>
    <definedName name="_________________LAB5" localSheetId="1">[1]Январь!#REF!</definedName>
    <definedName name="_________________LAB5" localSheetId="3">[1]Январь!#REF!</definedName>
    <definedName name="_________________LAB5" localSheetId="4">[1]Январь!#REF!</definedName>
    <definedName name="_________________LAB5">[1]Январь!#REF!</definedName>
    <definedName name="_________________LAB50" localSheetId="2">[1]Январь!#REF!</definedName>
    <definedName name="_________________LAB50" localSheetId="1">[1]Январь!#REF!</definedName>
    <definedName name="_________________LAB50" localSheetId="3">[1]Январь!#REF!</definedName>
    <definedName name="_________________LAB50" localSheetId="4">[1]Январь!#REF!</definedName>
    <definedName name="_________________LAB50">[1]Январь!#REF!</definedName>
    <definedName name="_________________LAB51" localSheetId="2">[1]Январь!#REF!</definedName>
    <definedName name="_________________LAB51" localSheetId="1">[1]Январь!#REF!</definedName>
    <definedName name="_________________LAB51" localSheetId="3">[1]Январь!#REF!</definedName>
    <definedName name="_________________LAB51" localSheetId="4">[1]Январь!#REF!</definedName>
    <definedName name="_________________LAB51">[1]Январь!#REF!</definedName>
    <definedName name="_________________LAB52" localSheetId="2">[1]Январь!#REF!</definedName>
    <definedName name="_________________LAB52" localSheetId="1">[1]Январь!#REF!</definedName>
    <definedName name="_________________LAB52" localSheetId="3">[1]Январь!#REF!</definedName>
    <definedName name="_________________LAB52" localSheetId="4">[1]Январь!#REF!</definedName>
    <definedName name="_________________LAB52">[1]Январь!#REF!</definedName>
    <definedName name="_________________LAB53" localSheetId="2">[1]Январь!#REF!</definedName>
    <definedName name="_________________LAB53" localSheetId="1">[1]Январь!#REF!</definedName>
    <definedName name="_________________LAB53" localSheetId="3">[1]Январь!#REF!</definedName>
    <definedName name="_________________LAB53" localSheetId="4">[1]Январь!#REF!</definedName>
    <definedName name="_________________LAB53">[1]Январь!#REF!</definedName>
    <definedName name="_________________LAB6" localSheetId="2">[1]Январь!#REF!</definedName>
    <definedName name="_________________LAB6" localSheetId="1">[1]Январь!#REF!</definedName>
    <definedName name="_________________LAB6" localSheetId="3">[1]Январь!#REF!</definedName>
    <definedName name="_________________LAB6" localSheetId="4">[1]Январь!#REF!</definedName>
    <definedName name="_________________LAB6">[1]Январь!#REF!</definedName>
    <definedName name="_________________LAB7" localSheetId="2">[1]Январь!#REF!</definedName>
    <definedName name="_________________LAB7" localSheetId="1">[1]Январь!#REF!</definedName>
    <definedName name="_________________LAB7" localSheetId="3">[1]Январь!#REF!</definedName>
    <definedName name="_________________LAB7" localSheetId="4">[1]Январь!#REF!</definedName>
    <definedName name="_________________LAB7">[1]Январь!#REF!</definedName>
    <definedName name="_________________LAB8" localSheetId="2">[1]Январь!#REF!</definedName>
    <definedName name="_________________LAB8" localSheetId="1">[1]Январь!#REF!</definedName>
    <definedName name="_________________LAB8" localSheetId="3">[1]Январь!#REF!</definedName>
    <definedName name="_________________LAB8" localSheetId="4">[1]Январь!#REF!</definedName>
    <definedName name="_________________LAB8">[1]Январь!#REF!</definedName>
    <definedName name="_________________MEN1" localSheetId="2">[1]Январь!#REF!</definedName>
    <definedName name="_________________MEN1" localSheetId="1">[1]Январь!#REF!</definedName>
    <definedName name="_________________MEN1" localSheetId="3">[1]Январь!#REF!</definedName>
    <definedName name="_________________MEN1" localSheetId="4">[1]Январь!#REF!</definedName>
    <definedName name="_________________MEN1">[1]Январь!#REF!</definedName>
    <definedName name="_________________MEN12" localSheetId="2">[1]Январь!#REF!</definedName>
    <definedName name="_________________MEN12" localSheetId="1">[1]Январь!#REF!</definedName>
    <definedName name="_________________MEN12" localSheetId="3">[1]Январь!#REF!</definedName>
    <definedName name="_________________MEN12" localSheetId="4">[1]Январь!#REF!</definedName>
    <definedName name="_________________MEN12">[1]Январь!#REF!</definedName>
    <definedName name="_________________MEN2" localSheetId="2">[1]Январь!#REF!</definedName>
    <definedName name="_________________MEN2" localSheetId="1">[1]Январь!#REF!</definedName>
    <definedName name="_________________MEN2" localSheetId="3">[1]Январь!#REF!</definedName>
    <definedName name="_________________MEN2" localSheetId="4">[1]Январь!#REF!</definedName>
    <definedName name="_________________MEN2">[1]Январь!#REF!</definedName>
    <definedName name="_________________MEN3" localSheetId="2">[1]Январь!#REF!</definedName>
    <definedName name="_________________MEN3" localSheetId="1">[1]Январь!#REF!</definedName>
    <definedName name="_________________MEN3" localSheetId="3">[1]Январь!#REF!</definedName>
    <definedName name="_________________MEN3" localSheetId="4">[1]Январь!#REF!</definedName>
    <definedName name="_________________MEN3">[1]Январь!#REF!</definedName>
    <definedName name="_________________MEN4" localSheetId="2">[1]Январь!#REF!</definedName>
    <definedName name="_________________MEN4" localSheetId="1">[1]Январь!#REF!</definedName>
    <definedName name="_________________MEN4" localSheetId="3">[1]Январь!#REF!</definedName>
    <definedName name="_________________MEN4" localSheetId="4">[1]Январь!#REF!</definedName>
    <definedName name="_________________MEN4">[1]Январь!#REF!</definedName>
    <definedName name="_________________MEN6" localSheetId="2">[1]Январь!#REF!</definedName>
    <definedName name="_________________MEN6" localSheetId="1">[1]Январь!#REF!</definedName>
    <definedName name="_________________MEN6" localSheetId="3">[1]Январь!#REF!</definedName>
    <definedName name="_________________MEN6" localSheetId="4">[1]Январь!#REF!</definedName>
    <definedName name="_________________MEN6">[1]Январь!#REF!</definedName>
    <definedName name="_________________MEN7" localSheetId="2">[1]Январь!#REF!</definedName>
    <definedName name="_________________MEN7" localSheetId="1">[1]Январь!#REF!</definedName>
    <definedName name="_________________MEN7" localSheetId="3">[1]Январь!#REF!</definedName>
    <definedName name="_________________MEN7" localSheetId="4">[1]Январь!#REF!</definedName>
    <definedName name="_________________MEN7">[1]Январь!#REF!</definedName>
    <definedName name="_________________MEN8" localSheetId="2">[1]Январь!#REF!</definedName>
    <definedName name="_________________MEN8" localSheetId="1">[1]Январь!#REF!</definedName>
    <definedName name="_________________MEN8" localSheetId="3">[1]Январь!#REF!</definedName>
    <definedName name="_________________MEN8" localSheetId="4">[1]Январь!#REF!</definedName>
    <definedName name="_________________MEN8">[1]Январь!#REF!</definedName>
    <definedName name="_________________MES1" localSheetId="2">[1]Январь!#REF!</definedName>
    <definedName name="_________________MES1" localSheetId="1">[1]Январь!#REF!</definedName>
    <definedName name="_________________MES1" localSheetId="3">[1]Январь!#REF!</definedName>
    <definedName name="_________________MES1" localSheetId="4">[1]Январь!#REF!</definedName>
    <definedName name="_________________MES1">[1]Январь!#REF!</definedName>
    <definedName name="_________________RPL1" localSheetId="2">[1]Январь!#REF!</definedName>
    <definedName name="_________________RPL1" localSheetId="1">[1]Январь!#REF!</definedName>
    <definedName name="_________________RPL1" localSheetId="3">[1]Январь!#REF!</definedName>
    <definedName name="_________________RPL1" localSheetId="4">[1]Январь!#REF!</definedName>
    <definedName name="_________________RPL1">[1]Январь!#REF!</definedName>
    <definedName name="_________________RPL2" localSheetId="2">[1]Январь!#REF!</definedName>
    <definedName name="_________________RPL2" localSheetId="1">[1]Январь!#REF!</definedName>
    <definedName name="_________________RPL2" localSheetId="3">[1]Январь!#REF!</definedName>
    <definedName name="_________________RPL2" localSheetId="4">[1]Январь!#REF!</definedName>
    <definedName name="_________________RPL2">[1]Январь!#REF!</definedName>
    <definedName name="_________________RPL3" localSheetId="2">'[3]Сводная смета УГМС'!#REF!</definedName>
    <definedName name="_________________RPL3" localSheetId="1">'[3]Сводная смета УГМС'!#REF!</definedName>
    <definedName name="_________________RPL3" localSheetId="3">'[3]Сводная смета УГМС'!#REF!</definedName>
    <definedName name="_________________RPL3" localSheetId="4">'[3]Сводная смета УГМС'!#REF!</definedName>
    <definedName name="_________________RPL3">'[3]Сводная смета УГМС'!#REF!</definedName>
    <definedName name="________________COM1" localSheetId="2">[1]Январь!#REF!</definedName>
    <definedName name="________________COM1" localSheetId="1">[1]Январь!#REF!</definedName>
    <definedName name="________________COM1" localSheetId="3">[1]Январь!#REF!</definedName>
    <definedName name="________________COM1" localSheetId="4">[1]Январь!#REF!</definedName>
    <definedName name="________________COM1">[1]Январь!#REF!</definedName>
    <definedName name="________________COM2" localSheetId="2">[1]Январь!#REF!</definedName>
    <definedName name="________________COM2" localSheetId="1">[1]Январь!#REF!</definedName>
    <definedName name="________________COM2" localSheetId="3">[1]Январь!#REF!</definedName>
    <definedName name="________________COM2" localSheetId="4">[1]Январь!#REF!</definedName>
    <definedName name="________________COM2">[1]Январь!#REF!</definedName>
    <definedName name="________________CPL1" localSheetId="2">[1]Январь!#REF!</definedName>
    <definedName name="________________CPL1" localSheetId="1">[1]Январь!#REF!</definedName>
    <definedName name="________________CPL1" localSheetId="3">[1]Январь!#REF!</definedName>
    <definedName name="________________CPL1" localSheetId="4">[1]Январь!#REF!</definedName>
    <definedName name="________________CPL1">[1]Январь!#REF!</definedName>
    <definedName name="________________CPL2" localSheetId="2">[1]Январь!#REF!</definedName>
    <definedName name="________________CPL2" localSheetId="1">[1]Январь!#REF!</definedName>
    <definedName name="________________CPL2" localSheetId="3">[1]Январь!#REF!</definedName>
    <definedName name="________________CPL2" localSheetId="4">[1]Январь!#REF!</definedName>
    <definedName name="________________CPL2">[1]Январь!#REF!</definedName>
    <definedName name="________________FPL1" localSheetId="2">'[2]Сводная смета УГМС'!#REF!</definedName>
    <definedName name="________________FPL1" localSheetId="1">'[2]Сводная смета УГМС'!#REF!</definedName>
    <definedName name="________________FPL1" localSheetId="3">'[2]Сводная смета УГМС'!#REF!</definedName>
    <definedName name="________________FPL1" localSheetId="4">'[2]Сводная смета УГМС'!#REF!</definedName>
    <definedName name="________________FPL1">'[2]Сводная смета УГМС'!#REF!</definedName>
    <definedName name="________________LAB10" localSheetId="2">[1]Январь!#REF!</definedName>
    <definedName name="________________LAB10" localSheetId="1">[1]Январь!#REF!</definedName>
    <definedName name="________________LAB10" localSheetId="3">[1]Январь!#REF!</definedName>
    <definedName name="________________LAB10" localSheetId="4">[1]Январь!#REF!</definedName>
    <definedName name="________________LAB10">[1]Январь!#REF!</definedName>
    <definedName name="________________LAB2" localSheetId="2">[1]Январь!#REF!</definedName>
    <definedName name="________________LAB2" localSheetId="1">[1]Январь!#REF!</definedName>
    <definedName name="________________LAB2" localSheetId="3">[1]Январь!#REF!</definedName>
    <definedName name="________________LAB2" localSheetId="4">[1]Январь!#REF!</definedName>
    <definedName name="________________LAB2">[1]Январь!#REF!</definedName>
    <definedName name="________________LAB3" localSheetId="2">[1]Январь!#REF!</definedName>
    <definedName name="________________LAB3" localSheetId="1">[1]Январь!#REF!</definedName>
    <definedName name="________________LAB3" localSheetId="3">[1]Январь!#REF!</definedName>
    <definedName name="________________LAB3" localSheetId="4">[1]Январь!#REF!</definedName>
    <definedName name="________________LAB3">[1]Январь!#REF!</definedName>
    <definedName name="________________LAB4" localSheetId="2">[1]Январь!#REF!</definedName>
    <definedName name="________________LAB4" localSheetId="1">[1]Январь!#REF!</definedName>
    <definedName name="________________LAB4" localSheetId="3">[1]Январь!#REF!</definedName>
    <definedName name="________________LAB4" localSheetId="4">[1]Январь!#REF!</definedName>
    <definedName name="________________LAB4">[1]Январь!#REF!</definedName>
    <definedName name="________________LAB5" localSheetId="2">[1]Январь!#REF!</definedName>
    <definedName name="________________LAB5" localSheetId="1">[1]Январь!#REF!</definedName>
    <definedName name="________________LAB5" localSheetId="3">[1]Январь!#REF!</definedName>
    <definedName name="________________LAB5" localSheetId="4">[1]Январь!#REF!</definedName>
    <definedName name="________________LAB5">[1]Январь!#REF!</definedName>
    <definedName name="________________LAB50" localSheetId="2">[1]Январь!#REF!</definedName>
    <definedName name="________________LAB50" localSheetId="1">[1]Январь!#REF!</definedName>
    <definedName name="________________LAB50" localSheetId="3">[1]Январь!#REF!</definedName>
    <definedName name="________________LAB50" localSheetId="4">[1]Январь!#REF!</definedName>
    <definedName name="________________LAB50">[1]Январь!#REF!</definedName>
    <definedName name="________________LAB51" localSheetId="2">[1]Январь!#REF!</definedName>
    <definedName name="________________LAB51" localSheetId="1">[1]Январь!#REF!</definedName>
    <definedName name="________________LAB51" localSheetId="3">[1]Январь!#REF!</definedName>
    <definedName name="________________LAB51" localSheetId="4">[1]Январь!#REF!</definedName>
    <definedName name="________________LAB51">[1]Январь!#REF!</definedName>
    <definedName name="________________LAB52" localSheetId="2">[1]Январь!#REF!</definedName>
    <definedName name="________________LAB52" localSheetId="1">[1]Январь!#REF!</definedName>
    <definedName name="________________LAB52" localSheetId="3">[1]Январь!#REF!</definedName>
    <definedName name="________________LAB52" localSheetId="4">[1]Январь!#REF!</definedName>
    <definedName name="________________LAB52">[1]Январь!#REF!</definedName>
    <definedName name="________________LAB53" localSheetId="2">[1]Январь!#REF!</definedName>
    <definedName name="________________LAB53" localSheetId="1">[1]Январь!#REF!</definedName>
    <definedName name="________________LAB53" localSheetId="3">[1]Январь!#REF!</definedName>
    <definedName name="________________LAB53" localSheetId="4">[1]Январь!#REF!</definedName>
    <definedName name="________________LAB53">[1]Январь!#REF!</definedName>
    <definedName name="________________LAB6" localSheetId="2">[1]Январь!#REF!</definedName>
    <definedName name="________________LAB6" localSheetId="1">[1]Январь!#REF!</definedName>
    <definedName name="________________LAB6" localSheetId="3">[1]Январь!#REF!</definedName>
    <definedName name="________________LAB6" localSheetId="4">[1]Январь!#REF!</definedName>
    <definedName name="________________LAB6">[1]Январь!#REF!</definedName>
    <definedName name="________________LAB7" localSheetId="2">[1]Январь!#REF!</definedName>
    <definedName name="________________LAB7" localSheetId="1">[1]Январь!#REF!</definedName>
    <definedName name="________________LAB7" localSheetId="3">[1]Январь!#REF!</definedName>
    <definedName name="________________LAB7" localSheetId="4">[1]Январь!#REF!</definedName>
    <definedName name="________________LAB7">[1]Январь!#REF!</definedName>
    <definedName name="________________LAB8" localSheetId="2">[1]Январь!#REF!</definedName>
    <definedName name="________________LAB8" localSheetId="1">[1]Январь!#REF!</definedName>
    <definedName name="________________LAB8" localSheetId="3">[1]Январь!#REF!</definedName>
    <definedName name="________________LAB8" localSheetId="4">[1]Январь!#REF!</definedName>
    <definedName name="________________LAB8">[1]Январь!#REF!</definedName>
    <definedName name="________________MEN1" localSheetId="2">[1]Январь!#REF!</definedName>
    <definedName name="________________MEN1" localSheetId="1">[1]Январь!#REF!</definedName>
    <definedName name="________________MEN1" localSheetId="3">[1]Январь!#REF!</definedName>
    <definedName name="________________MEN1" localSheetId="4">[1]Январь!#REF!</definedName>
    <definedName name="________________MEN1">[1]Январь!#REF!</definedName>
    <definedName name="________________MEN12" localSheetId="2">[1]Январь!#REF!</definedName>
    <definedName name="________________MEN12" localSheetId="1">[1]Январь!#REF!</definedName>
    <definedName name="________________MEN12" localSheetId="3">[1]Январь!#REF!</definedName>
    <definedName name="________________MEN12" localSheetId="4">[1]Январь!#REF!</definedName>
    <definedName name="________________MEN12">[1]Январь!#REF!</definedName>
    <definedName name="________________MEN2" localSheetId="2">[1]Январь!#REF!</definedName>
    <definedName name="________________MEN2" localSheetId="1">[1]Январь!#REF!</definedName>
    <definedName name="________________MEN2" localSheetId="3">[1]Январь!#REF!</definedName>
    <definedName name="________________MEN2" localSheetId="4">[1]Январь!#REF!</definedName>
    <definedName name="________________MEN2">[1]Январь!#REF!</definedName>
    <definedName name="________________MEN3" localSheetId="2">[1]Январь!#REF!</definedName>
    <definedName name="________________MEN3" localSheetId="1">[1]Январь!#REF!</definedName>
    <definedName name="________________MEN3" localSheetId="3">[1]Январь!#REF!</definedName>
    <definedName name="________________MEN3" localSheetId="4">[1]Январь!#REF!</definedName>
    <definedName name="________________MEN3">[1]Январь!#REF!</definedName>
    <definedName name="________________MEN4" localSheetId="2">[1]Январь!#REF!</definedName>
    <definedName name="________________MEN4" localSheetId="1">[1]Январь!#REF!</definedName>
    <definedName name="________________MEN4" localSheetId="3">[1]Январь!#REF!</definedName>
    <definedName name="________________MEN4" localSheetId="4">[1]Январь!#REF!</definedName>
    <definedName name="________________MEN4">[1]Январь!#REF!</definedName>
    <definedName name="________________MEN6" localSheetId="2">[1]Январь!#REF!</definedName>
    <definedName name="________________MEN6" localSheetId="1">[1]Январь!#REF!</definedName>
    <definedName name="________________MEN6" localSheetId="3">[1]Январь!#REF!</definedName>
    <definedName name="________________MEN6" localSheetId="4">[1]Январь!#REF!</definedName>
    <definedName name="________________MEN6">[1]Январь!#REF!</definedName>
    <definedName name="________________MEN7" localSheetId="2">[1]Январь!#REF!</definedName>
    <definedName name="________________MEN7" localSheetId="1">[1]Январь!#REF!</definedName>
    <definedName name="________________MEN7" localSheetId="3">[1]Январь!#REF!</definedName>
    <definedName name="________________MEN7" localSheetId="4">[1]Январь!#REF!</definedName>
    <definedName name="________________MEN7">[1]Январь!#REF!</definedName>
    <definedName name="________________MEN8" localSheetId="2">[1]Январь!#REF!</definedName>
    <definedName name="________________MEN8" localSheetId="1">[1]Январь!#REF!</definedName>
    <definedName name="________________MEN8" localSheetId="3">[1]Январь!#REF!</definedName>
    <definedName name="________________MEN8" localSheetId="4">[1]Январь!#REF!</definedName>
    <definedName name="________________MEN8">[1]Январь!#REF!</definedName>
    <definedName name="________________MES1" localSheetId="2">[1]Январь!#REF!</definedName>
    <definedName name="________________MES1" localSheetId="1">[1]Январь!#REF!</definedName>
    <definedName name="________________MES1" localSheetId="3">[1]Январь!#REF!</definedName>
    <definedName name="________________MES1" localSheetId="4">[1]Январь!#REF!</definedName>
    <definedName name="________________MES1">[1]Январь!#REF!</definedName>
    <definedName name="________________RPL1" localSheetId="2">[1]Январь!#REF!</definedName>
    <definedName name="________________RPL1" localSheetId="1">[1]Январь!#REF!</definedName>
    <definedName name="________________RPL1" localSheetId="3">[1]Январь!#REF!</definedName>
    <definedName name="________________RPL1" localSheetId="4">[1]Январь!#REF!</definedName>
    <definedName name="________________RPL1">[1]Январь!#REF!</definedName>
    <definedName name="________________RPL2" localSheetId="2">[1]Январь!#REF!</definedName>
    <definedName name="________________RPL2" localSheetId="1">[1]Январь!#REF!</definedName>
    <definedName name="________________RPL2" localSheetId="3">[1]Январь!#REF!</definedName>
    <definedName name="________________RPL2" localSheetId="4">[1]Январь!#REF!</definedName>
    <definedName name="________________RPL2">[1]Январь!#REF!</definedName>
    <definedName name="________________RPL3" localSheetId="2">'[3]Сводная смета УГМС'!#REF!</definedName>
    <definedName name="________________RPL3" localSheetId="1">'[3]Сводная смета УГМС'!#REF!</definedName>
    <definedName name="________________RPL3" localSheetId="3">'[3]Сводная смета УГМС'!#REF!</definedName>
    <definedName name="________________RPL3" localSheetId="4">'[3]Сводная смета УГМС'!#REF!</definedName>
    <definedName name="________________RPL3">'[3]Сводная смета УГМС'!#REF!</definedName>
    <definedName name="_______________COM1" localSheetId="2">[1]Январь!#REF!</definedName>
    <definedName name="_______________COM1" localSheetId="1">[1]Январь!#REF!</definedName>
    <definedName name="_______________COM1" localSheetId="3">[1]Январь!#REF!</definedName>
    <definedName name="_______________COM1" localSheetId="4">[1]Январь!#REF!</definedName>
    <definedName name="_______________COM1">[1]Январь!#REF!</definedName>
    <definedName name="_______________COM2" localSheetId="2">[1]Январь!#REF!</definedName>
    <definedName name="_______________COM2" localSheetId="1">[1]Январь!#REF!</definedName>
    <definedName name="_______________COM2" localSheetId="3">[1]Январь!#REF!</definedName>
    <definedName name="_______________COM2" localSheetId="4">[1]Январь!#REF!</definedName>
    <definedName name="_______________COM2">[1]Январь!#REF!</definedName>
    <definedName name="_______________CPL1" localSheetId="2">[1]Январь!#REF!</definedName>
    <definedName name="_______________CPL1" localSheetId="1">[1]Январь!#REF!</definedName>
    <definedName name="_______________CPL1" localSheetId="3">[1]Январь!#REF!</definedName>
    <definedName name="_______________CPL1" localSheetId="4">[1]Январь!#REF!</definedName>
    <definedName name="_______________CPL1">[1]Январь!#REF!</definedName>
    <definedName name="_______________CPL2" localSheetId="2">[1]Январь!#REF!</definedName>
    <definedName name="_______________CPL2" localSheetId="1">[1]Январь!#REF!</definedName>
    <definedName name="_______________CPL2" localSheetId="3">[1]Январь!#REF!</definedName>
    <definedName name="_______________CPL2" localSheetId="4">[1]Январь!#REF!</definedName>
    <definedName name="_______________CPL2">[1]Январь!#REF!</definedName>
    <definedName name="_______________FPL1" localSheetId="2">'[2]Сводная смета УГМС'!#REF!</definedName>
    <definedName name="_______________FPL1" localSheetId="1">'[2]Сводная смета УГМС'!#REF!</definedName>
    <definedName name="_______________FPL1" localSheetId="3">'[2]Сводная смета УГМС'!#REF!</definedName>
    <definedName name="_______________FPL1" localSheetId="4">'[2]Сводная смета УГМС'!#REF!</definedName>
    <definedName name="_______________FPL1">'[2]Сводная смета УГМС'!#REF!</definedName>
    <definedName name="_______________LAB10" localSheetId="2">[1]Январь!#REF!</definedName>
    <definedName name="_______________LAB10" localSheetId="1">[1]Январь!#REF!</definedName>
    <definedName name="_______________LAB10" localSheetId="3">[1]Январь!#REF!</definedName>
    <definedName name="_______________LAB10" localSheetId="4">[1]Январь!#REF!</definedName>
    <definedName name="_______________LAB10">[1]Январь!#REF!</definedName>
    <definedName name="_______________LAB2" localSheetId="2">[1]Январь!#REF!</definedName>
    <definedName name="_______________LAB2" localSheetId="1">[1]Январь!#REF!</definedName>
    <definedName name="_______________LAB2" localSheetId="3">[1]Январь!#REF!</definedName>
    <definedName name="_______________LAB2" localSheetId="4">[1]Январь!#REF!</definedName>
    <definedName name="_______________LAB2">[1]Январь!#REF!</definedName>
    <definedName name="_______________LAB3" localSheetId="2">[1]Январь!#REF!</definedName>
    <definedName name="_______________LAB3" localSheetId="1">[1]Январь!#REF!</definedName>
    <definedName name="_______________LAB3" localSheetId="3">[1]Январь!#REF!</definedName>
    <definedName name="_______________LAB3" localSheetId="4">[1]Январь!#REF!</definedName>
    <definedName name="_______________LAB3">[1]Январь!#REF!</definedName>
    <definedName name="_______________LAB4" localSheetId="2">[1]Январь!#REF!</definedName>
    <definedName name="_______________LAB4" localSheetId="1">[1]Январь!#REF!</definedName>
    <definedName name="_______________LAB4" localSheetId="3">[1]Январь!#REF!</definedName>
    <definedName name="_______________LAB4" localSheetId="4">[1]Январь!#REF!</definedName>
    <definedName name="_______________LAB4">[1]Январь!#REF!</definedName>
    <definedName name="_______________LAB5" localSheetId="2">[1]Январь!#REF!</definedName>
    <definedName name="_______________LAB5" localSheetId="1">[1]Январь!#REF!</definedName>
    <definedName name="_______________LAB5" localSheetId="3">[1]Январь!#REF!</definedName>
    <definedName name="_______________LAB5" localSheetId="4">[1]Январь!#REF!</definedName>
    <definedName name="_______________LAB5">[1]Январь!#REF!</definedName>
    <definedName name="_______________LAB50" localSheetId="2">[1]Январь!#REF!</definedName>
    <definedName name="_______________LAB50" localSheetId="1">[1]Январь!#REF!</definedName>
    <definedName name="_______________LAB50" localSheetId="3">[1]Январь!#REF!</definedName>
    <definedName name="_______________LAB50" localSheetId="4">[1]Январь!#REF!</definedName>
    <definedName name="_______________LAB50">[1]Январь!#REF!</definedName>
    <definedName name="_______________LAB51" localSheetId="2">[1]Январь!#REF!</definedName>
    <definedName name="_______________LAB51" localSheetId="1">[1]Январь!#REF!</definedName>
    <definedName name="_______________LAB51" localSheetId="3">[1]Январь!#REF!</definedName>
    <definedName name="_______________LAB51" localSheetId="4">[1]Январь!#REF!</definedName>
    <definedName name="_______________LAB51">[1]Январь!#REF!</definedName>
    <definedName name="_______________LAB52" localSheetId="2">[1]Январь!#REF!</definedName>
    <definedName name="_______________LAB52" localSheetId="1">[1]Январь!#REF!</definedName>
    <definedName name="_______________LAB52" localSheetId="3">[1]Январь!#REF!</definedName>
    <definedName name="_______________LAB52" localSheetId="4">[1]Январь!#REF!</definedName>
    <definedName name="_______________LAB52">[1]Январь!#REF!</definedName>
    <definedName name="_______________LAB53" localSheetId="2">[1]Январь!#REF!</definedName>
    <definedName name="_______________LAB53" localSheetId="1">[1]Январь!#REF!</definedName>
    <definedName name="_______________LAB53" localSheetId="3">[1]Январь!#REF!</definedName>
    <definedName name="_______________LAB53" localSheetId="4">[1]Январь!#REF!</definedName>
    <definedName name="_______________LAB53">[1]Январь!#REF!</definedName>
    <definedName name="_______________LAB6" localSheetId="2">[1]Январь!#REF!</definedName>
    <definedName name="_______________LAB6" localSheetId="1">[1]Январь!#REF!</definedName>
    <definedName name="_______________LAB6" localSheetId="3">[1]Январь!#REF!</definedName>
    <definedName name="_______________LAB6" localSheetId="4">[1]Январь!#REF!</definedName>
    <definedName name="_______________LAB6">[1]Январь!#REF!</definedName>
    <definedName name="_______________LAB7" localSheetId="2">[1]Январь!#REF!</definedName>
    <definedName name="_______________LAB7" localSheetId="1">[1]Январь!#REF!</definedName>
    <definedName name="_______________LAB7" localSheetId="3">[1]Январь!#REF!</definedName>
    <definedName name="_______________LAB7" localSheetId="4">[1]Январь!#REF!</definedName>
    <definedName name="_______________LAB7">[1]Январь!#REF!</definedName>
    <definedName name="_______________LAB8" localSheetId="2">[1]Январь!#REF!</definedName>
    <definedName name="_______________LAB8" localSheetId="1">[1]Январь!#REF!</definedName>
    <definedName name="_______________LAB8" localSheetId="3">[1]Январь!#REF!</definedName>
    <definedName name="_______________LAB8" localSheetId="4">[1]Январь!#REF!</definedName>
    <definedName name="_______________LAB8">[1]Январь!#REF!</definedName>
    <definedName name="_______________MEN1" localSheetId="2">[1]Январь!#REF!</definedName>
    <definedName name="_______________MEN1" localSheetId="1">[1]Январь!#REF!</definedName>
    <definedName name="_______________MEN1" localSheetId="3">[1]Январь!#REF!</definedName>
    <definedName name="_______________MEN1" localSheetId="4">[1]Январь!#REF!</definedName>
    <definedName name="_______________MEN1">[1]Январь!#REF!</definedName>
    <definedName name="_______________MEN12" localSheetId="2">[1]Январь!#REF!</definedName>
    <definedName name="_______________MEN12" localSheetId="1">[1]Январь!#REF!</definedName>
    <definedName name="_______________MEN12" localSheetId="3">[1]Январь!#REF!</definedName>
    <definedName name="_______________MEN12" localSheetId="4">[1]Январь!#REF!</definedName>
    <definedName name="_______________MEN12">[1]Январь!#REF!</definedName>
    <definedName name="_______________MEN2" localSheetId="2">[1]Январь!#REF!</definedName>
    <definedName name="_______________MEN2" localSheetId="1">[1]Январь!#REF!</definedName>
    <definedName name="_______________MEN2" localSheetId="3">[1]Январь!#REF!</definedName>
    <definedName name="_______________MEN2" localSheetId="4">[1]Январь!#REF!</definedName>
    <definedName name="_______________MEN2">[1]Январь!#REF!</definedName>
    <definedName name="_______________MEN3" localSheetId="2">[1]Январь!#REF!</definedName>
    <definedName name="_______________MEN3" localSheetId="1">[1]Январь!#REF!</definedName>
    <definedName name="_______________MEN3" localSheetId="3">[1]Январь!#REF!</definedName>
    <definedName name="_______________MEN3" localSheetId="4">[1]Январь!#REF!</definedName>
    <definedName name="_______________MEN3">[1]Январь!#REF!</definedName>
    <definedName name="_______________MEN4" localSheetId="2">[1]Январь!#REF!</definedName>
    <definedName name="_______________MEN4" localSheetId="1">[1]Январь!#REF!</definedName>
    <definedName name="_______________MEN4" localSheetId="3">[1]Январь!#REF!</definedName>
    <definedName name="_______________MEN4" localSheetId="4">[1]Январь!#REF!</definedName>
    <definedName name="_______________MEN4">[1]Январь!#REF!</definedName>
    <definedName name="_______________MEN6" localSheetId="2">[1]Январь!#REF!</definedName>
    <definedName name="_______________MEN6" localSheetId="1">[1]Январь!#REF!</definedName>
    <definedName name="_______________MEN6" localSheetId="3">[1]Январь!#REF!</definedName>
    <definedName name="_______________MEN6" localSheetId="4">[1]Январь!#REF!</definedName>
    <definedName name="_______________MEN6">[1]Январь!#REF!</definedName>
    <definedName name="_______________MEN7" localSheetId="2">[1]Январь!#REF!</definedName>
    <definedName name="_______________MEN7" localSheetId="1">[1]Январь!#REF!</definedName>
    <definedName name="_______________MEN7" localSheetId="3">[1]Январь!#REF!</definedName>
    <definedName name="_______________MEN7" localSheetId="4">[1]Январь!#REF!</definedName>
    <definedName name="_______________MEN7">[1]Январь!#REF!</definedName>
    <definedName name="_______________MEN8" localSheetId="2">[1]Январь!#REF!</definedName>
    <definedName name="_______________MEN8" localSheetId="1">[1]Январь!#REF!</definedName>
    <definedName name="_______________MEN8" localSheetId="3">[1]Январь!#REF!</definedName>
    <definedName name="_______________MEN8" localSheetId="4">[1]Январь!#REF!</definedName>
    <definedName name="_______________MEN8">[1]Январь!#REF!</definedName>
    <definedName name="_______________MES1" localSheetId="2">[1]Январь!#REF!</definedName>
    <definedName name="_______________MES1" localSheetId="1">[1]Январь!#REF!</definedName>
    <definedName name="_______________MES1" localSheetId="3">[1]Январь!#REF!</definedName>
    <definedName name="_______________MES1" localSheetId="4">[1]Январь!#REF!</definedName>
    <definedName name="_______________MES1">[1]Январь!#REF!</definedName>
    <definedName name="_______________RPL1" localSheetId="2">[1]Январь!#REF!</definedName>
    <definedName name="_______________RPL1" localSheetId="1">[1]Январь!#REF!</definedName>
    <definedName name="_______________RPL1" localSheetId="3">[1]Январь!#REF!</definedName>
    <definedName name="_______________RPL1" localSheetId="4">[1]Январь!#REF!</definedName>
    <definedName name="_______________RPL1">[1]Январь!#REF!</definedName>
    <definedName name="_______________RPL2" localSheetId="2">[1]Январь!#REF!</definedName>
    <definedName name="_______________RPL2" localSheetId="1">[1]Январь!#REF!</definedName>
    <definedName name="_______________RPL2" localSheetId="3">[1]Январь!#REF!</definedName>
    <definedName name="_______________RPL2" localSheetId="4">[1]Январь!#REF!</definedName>
    <definedName name="_______________RPL2">[1]Январь!#REF!</definedName>
    <definedName name="_______________RPL3" localSheetId="2">'[3]Сводная смета УГМС'!#REF!</definedName>
    <definedName name="_______________RPL3" localSheetId="1">'[3]Сводная смета УГМС'!#REF!</definedName>
    <definedName name="_______________RPL3" localSheetId="3">'[3]Сводная смета УГМС'!#REF!</definedName>
    <definedName name="_______________RPL3" localSheetId="4">'[3]Сводная смета УГМС'!#REF!</definedName>
    <definedName name="_______________RPL3">'[3]Сводная смета УГМС'!#REF!</definedName>
    <definedName name="______________COM1" localSheetId="2">[1]Январь!#REF!</definedName>
    <definedName name="______________COM1" localSheetId="1">[1]Январь!#REF!</definedName>
    <definedName name="______________COM1" localSheetId="3">[1]Январь!#REF!</definedName>
    <definedName name="______________COM1" localSheetId="4">[1]Январь!#REF!</definedName>
    <definedName name="______________COM1">[1]Январь!#REF!</definedName>
    <definedName name="______________COM2" localSheetId="2">[1]Январь!#REF!</definedName>
    <definedName name="______________COM2" localSheetId="1">[1]Январь!#REF!</definedName>
    <definedName name="______________COM2" localSheetId="3">[1]Январь!#REF!</definedName>
    <definedName name="______________COM2" localSheetId="4">[1]Январь!#REF!</definedName>
    <definedName name="______________COM2">[1]Январь!#REF!</definedName>
    <definedName name="______________CPL1" localSheetId="2">[1]Январь!#REF!</definedName>
    <definedName name="______________CPL1" localSheetId="1">[1]Январь!#REF!</definedName>
    <definedName name="______________CPL1" localSheetId="3">[1]Январь!#REF!</definedName>
    <definedName name="______________CPL1" localSheetId="4">[1]Январь!#REF!</definedName>
    <definedName name="______________CPL1">[1]Январь!#REF!</definedName>
    <definedName name="______________CPL2" localSheetId="2">[1]Январь!#REF!</definedName>
    <definedName name="______________CPL2" localSheetId="1">[1]Январь!#REF!</definedName>
    <definedName name="______________CPL2" localSheetId="3">[1]Январь!#REF!</definedName>
    <definedName name="______________CPL2" localSheetId="4">[1]Январь!#REF!</definedName>
    <definedName name="______________CPL2">[1]Январь!#REF!</definedName>
    <definedName name="______________FPL1" localSheetId="2">'[2]Сводная смета УГМС'!#REF!</definedName>
    <definedName name="______________FPL1" localSheetId="1">'[2]Сводная смета УГМС'!#REF!</definedName>
    <definedName name="______________FPL1" localSheetId="3">'[2]Сводная смета УГМС'!#REF!</definedName>
    <definedName name="______________FPL1" localSheetId="4">'[2]Сводная смета УГМС'!#REF!</definedName>
    <definedName name="______________FPL1">'[2]Сводная смета УГМС'!#REF!</definedName>
    <definedName name="______________LAB10" localSheetId="2">[1]Январь!#REF!</definedName>
    <definedName name="______________LAB10" localSheetId="1">[1]Январь!#REF!</definedName>
    <definedName name="______________LAB10" localSheetId="3">[1]Январь!#REF!</definedName>
    <definedName name="______________LAB10" localSheetId="4">[1]Январь!#REF!</definedName>
    <definedName name="______________LAB10">[1]Январь!#REF!</definedName>
    <definedName name="______________LAB2" localSheetId="2">[1]Январь!#REF!</definedName>
    <definedName name="______________LAB2" localSheetId="1">[1]Январь!#REF!</definedName>
    <definedName name="______________LAB2" localSheetId="3">[1]Январь!#REF!</definedName>
    <definedName name="______________LAB2" localSheetId="4">[1]Январь!#REF!</definedName>
    <definedName name="______________LAB2">[1]Январь!#REF!</definedName>
    <definedName name="______________LAB3" localSheetId="2">[1]Январь!#REF!</definedName>
    <definedName name="______________LAB3" localSheetId="1">[1]Январь!#REF!</definedName>
    <definedName name="______________LAB3" localSheetId="3">[1]Январь!#REF!</definedName>
    <definedName name="______________LAB3" localSheetId="4">[1]Январь!#REF!</definedName>
    <definedName name="______________LAB3">[1]Январь!#REF!</definedName>
    <definedName name="______________LAB4" localSheetId="2">[1]Январь!#REF!</definedName>
    <definedName name="______________LAB4" localSheetId="1">[1]Январь!#REF!</definedName>
    <definedName name="______________LAB4" localSheetId="3">[1]Январь!#REF!</definedName>
    <definedName name="______________LAB4" localSheetId="4">[1]Январь!#REF!</definedName>
    <definedName name="______________LAB4">[1]Январь!#REF!</definedName>
    <definedName name="______________LAB5" localSheetId="2">[1]Январь!#REF!</definedName>
    <definedName name="______________LAB5" localSheetId="1">[1]Январь!#REF!</definedName>
    <definedName name="______________LAB5" localSheetId="3">[1]Январь!#REF!</definedName>
    <definedName name="______________LAB5" localSheetId="4">[1]Январь!#REF!</definedName>
    <definedName name="______________LAB5">[1]Январь!#REF!</definedName>
    <definedName name="______________LAB50" localSheetId="2">[1]Январь!#REF!</definedName>
    <definedName name="______________LAB50" localSheetId="1">[1]Январь!#REF!</definedName>
    <definedName name="______________LAB50" localSheetId="3">[1]Январь!#REF!</definedName>
    <definedName name="______________LAB50" localSheetId="4">[1]Январь!#REF!</definedName>
    <definedName name="______________LAB50">[1]Январь!#REF!</definedName>
    <definedName name="______________LAB51" localSheetId="2">[1]Январь!#REF!</definedName>
    <definedName name="______________LAB51" localSheetId="1">[1]Январь!#REF!</definedName>
    <definedName name="______________LAB51" localSheetId="3">[1]Январь!#REF!</definedName>
    <definedName name="______________LAB51" localSheetId="4">[1]Январь!#REF!</definedName>
    <definedName name="______________LAB51">[1]Январь!#REF!</definedName>
    <definedName name="______________LAB52" localSheetId="2">[1]Январь!#REF!</definedName>
    <definedName name="______________LAB52" localSheetId="1">[1]Январь!#REF!</definedName>
    <definedName name="______________LAB52" localSheetId="3">[1]Январь!#REF!</definedName>
    <definedName name="______________LAB52" localSheetId="4">[1]Январь!#REF!</definedName>
    <definedName name="______________LAB52">[1]Январь!#REF!</definedName>
    <definedName name="______________LAB53" localSheetId="2">[1]Январь!#REF!</definedName>
    <definedName name="______________LAB53" localSheetId="1">[1]Январь!#REF!</definedName>
    <definedName name="______________LAB53" localSheetId="3">[1]Январь!#REF!</definedName>
    <definedName name="______________LAB53" localSheetId="4">[1]Январь!#REF!</definedName>
    <definedName name="______________LAB53">[1]Январь!#REF!</definedName>
    <definedName name="______________LAB6" localSheetId="2">[1]Январь!#REF!</definedName>
    <definedName name="______________LAB6" localSheetId="1">[1]Январь!#REF!</definedName>
    <definedName name="______________LAB6" localSheetId="3">[1]Январь!#REF!</definedName>
    <definedName name="______________LAB6" localSheetId="4">[1]Январь!#REF!</definedName>
    <definedName name="______________LAB6">[1]Январь!#REF!</definedName>
    <definedName name="______________LAB7" localSheetId="2">[1]Январь!#REF!</definedName>
    <definedName name="______________LAB7" localSheetId="1">[1]Январь!#REF!</definedName>
    <definedName name="______________LAB7" localSheetId="3">[1]Январь!#REF!</definedName>
    <definedName name="______________LAB7" localSheetId="4">[1]Январь!#REF!</definedName>
    <definedName name="______________LAB7">[1]Январь!#REF!</definedName>
    <definedName name="______________LAB8" localSheetId="2">[1]Январь!#REF!</definedName>
    <definedName name="______________LAB8" localSheetId="1">[1]Январь!#REF!</definedName>
    <definedName name="______________LAB8" localSheetId="3">[1]Январь!#REF!</definedName>
    <definedName name="______________LAB8" localSheetId="4">[1]Январь!#REF!</definedName>
    <definedName name="______________LAB8">[1]Январь!#REF!</definedName>
    <definedName name="______________MEN1" localSheetId="2">[1]Январь!#REF!</definedName>
    <definedName name="______________MEN1" localSheetId="1">[1]Январь!#REF!</definedName>
    <definedName name="______________MEN1" localSheetId="3">[1]Январь!#REF!</definedName>
    <definedName name="______________MEN1" localSheetId="4">[1]Январь!#REF!</definedName>
    <definedName name="______________MEN1">[1]Январь!#REF!</definedName>
    <definedName name="______________MEN12" localSheetId="2">[1]Январь!#REF!</definedName>
    <definedName name="______________MEN12" localSheetId="1">[1]Январь!#REF!</definedName>
    <definedName name="______________MEN12" localSheetId="3">[1]Январь!#REF!</definedName>
    <definedName name="______________MEN12" localSheetId="4">[1]Январь!#REF!</definedName>
    <definedName name="______________MEN12">[1]Январь!#REF!</definedName>
    <definedName name="______________MEN2" localSheetId="2">[1]Январь!#REF!</definedName>
    <definedName name="______________MEN2" localSheetId="1">[1]Январь!#REF!</definedName>
    <definedName name="______________MEN2" localSheetId="3">[1]Январь!#REF!</definedName>
    <definedName name="______________MEN2" localSheetId="4">[1]Январь!#REF!</definedName>
    <definedName name="______________MEN2">[1]Январь!#REF!</definedName>
    <definedName name="______________MEN3" localSheetId="2">[1]Январь!#REF!</definedName>
    <definedName name="______________MEN3" localSheetId="1">[1]Январь!#REF!</definedName>
    <definedName name="______________MEN3" localSheetId="3">[1]Январь!#REF!</definedName>
    <definedName name="______________MEN3" localSheetId="4">[1]Январь!#REF!</definedName>
    <definedName name="______________MEN3">[1]Январь!#REF!</definedName>
    <definedName name="______________MEN4" localSheetId="2">[1]Январь!#REF!</definedName>
    <definedName name="______________MEN4" localSheetId="1">[1]Январь!#REF!</definedName>
    <definedName name="______________MEN4" localSheetId="3">[1]Январь!#REF!</definedName>
    <definedName name="______________MEN4" localSheetId="4">[1]Январь!#REF!</definedName>
    <definedName name="______________MEN4">[1]Январь!#REF!</definedName>
    <definedName name="______________MEN6" localSheetId="2">[1]Январь!#REF!</definedName>
    <definedName name="______________MEN6" localSheetId="1">[1]Январь!#REF!</definedName>
    <definedName name="______________MEN6" localSheetId="3">[1]Январь!#REF!</definedName>
    <definedName name="______________MEN6" localSheetId="4">[1]Январь!#REF!</definedName>
    <definedName name="______________MEN6">[1]Январь!#REF!</definedName>
    <definedName name="______________MEN7" localSheetId="2">[1]Январь!#REF!</definedName>
    <definedName name="______________MEN7" localSheetId="1">[1]Январь!#REF!</definedName>
    <definedName name="______________MEN7" localSheetId="3">[1]Январь!#REF!</definedName>
    <definedName name="______________MEN7" localSheetId="4">[1]Январь!#REF!</definedName>
    <definedName name="______________MEN7">[1]Январь!#REF!</definedName>
    <definedName name="______________MEN8" localSheetId="2">[1]Январь!#REF!</definedName>
    <definedName name="______________MEN8" localSheetId="1">[1]Январь!#REF!</definedName>
    <definedName name="______________MEN8" localSheetId="3">[1]Январь!#REF!</definedName>
    <definedName name="______________MEN8" localSheetId="4">[1]Январь!#REF!</definedName>
    <definedName name="______________MEN8">[1]Январь!#REF!</definedName>
    <definedName name="______________MES1" localSheetId="2">[1]Январь!#REF!</definedName>
    <definedName name="______________MES1" localSheetId="1">[1]Январь!#REF!</definedName>
    <definedName name="______________MES1" localSheetId="3">[1]Январь!#REF!</definedName>
    <definedName name="______________MES1" localSheetId="4">[1]Январь!#REF!</definedName>
    <definedName name="______________MES1">[1]Январь!#REF!</definedName>
    <definedName name="______________RPL1" localSheetId="2">[1]Январь!#REF!</definedName>
    <definedName name="______________RPL1" localSheetId="1">[1]Январь!#REF!</definedName>
    <definedName name="______________RPL1" localSheetId="3">[1]Январь!#REF!</definedName>
    <definedName name="______________RPL1" localSheetId="4">[1]Январь!#REF!</definedName>
    <definedName name="______________RPL1">[1]Январь!#REF!</definedName>
    <definedName name="______________RPL2" localSheetId="2">[1]Январь!#REF!</definedName>
    <definedName name="______________RPL2" localSheetId="1">[1]Январь!#REF!</definedName>
    <definedName name="______________RPL2" localSheetId="3">[1]Январь!#REF!</definedName>
    <definedName name="______________RPL2" localSheetId="4">[1]Январь!#REF!</definedName>
    <definedName name="______________RPL2">[1]Январь!#REF!</definedName>
    <definedName name="______________RPL3" localSheetId="2">'[3]Сводная смета УГМС'!#REF!</definedName>
    <definedName name="______________RPL3" localSheetId="1">'[3]Сводная смета УГМС'!#REF!</definedName>
    <definedName name="______________RPL3" localSheetId="3">'[3]Сводная смета УГМС'!#REF!</definedName>
    <definedName name="______________RPL3" localSheetId="4">'[3]Сводная смета УГМС'!#REF!</definedName>
    <definedName name="______________RPL3">'[3]Сводная смета УГМС'!#REF!</definedName>
    <definedName name="_____________COM1">NA()</definedName>
    <definedName name="_____________COM2">NA()</definedName>
    <definedName name="_____________CPL1">NA()</definedName>
    <definedName name="_____________CPL2">NA()</definedName>
    <definedName name="_____________FPL1">NA()</definedName>
    <definedName name="_____________LAB10">NA()</definedName>
    <definedName name="_____________LAB2">NA()</definedName>
    <definedName name="_____________LAB3">NA()</definedName>
    <definedName name="_____________LAB4">NA()</definedName>
    <definedName name="_____________LAB5" localSheetId="2">[1]Январь!#REF!</definedName>
    <definedName name="_____________LAB5" localSheetId="1">[1]Январь!#REF!</definedName>
    <definedName name="_____________LAB5" localSheetId="3">[1]Январь!#REF!</definedName>
    <definedName name="_____________LAB5" localSheetId="4">[1]Январь!#REF!</definedName>
    <definedName name="_____________LAB5">[1]Январь!#REF!</definedName>
    <definedName name="_____________LAB50">NA()</definedName>
    <definedName name="_____________LAB51">NA()</definedName>
    <definedName name="_____________LAB52">NA()</definedName>
    <definedName name="_____________LAB53">NA()</definedName>
    <definedName name="_____________LAB6">NA()</definedName>
    <definedName name="_____________LAB7">NA()</definedName>
    <definedName name="_____________LAB8">NA()</definedName>
    <definedName name="_____________MEN1">NA()</definedName>
    <definedName name="_____________MEN12">NA()</definedName>
    <definedName name="_____________MEN2">NA()</definedName>
    <definedName name="_____________MEN3">NA()</definedName>
    <definedName name="_____________MEN4">NA()</definedName>
    <definedName name="_____________MEN6">NA()</definedName>
    <definedName name="_____________MEN7">NA()</definedName>
    <definedName name="_____________MEN8" localSheetId="2">[1]Январь!#REF!</definedName>
    <definedName name="_____________MEN8" localSheetId="1">[1]Январь!#REF!</definedName>
    <definedName name="_____________MEN8" localSheetId="3">[1]Январь!#REF!</definedName>
    <definedName name="_____________MEN8" localSheetId="4">[1]Январь!#REF!</definedName>
    <definedName name="_____________MEN8">[1]Январь!#REF!</definedName>
    <definedName name="_____________MES1">NA()</definedName>
    <definedName name="_____________RPL1">NA()</definedName>
    <definedName name="_____________RPL2">NA()</definedName>
    <definedName name="_____________RPL3">NA()</definedName>
    <definedName name="____________COM1" localSheetId="2">[1]Январь!#REF!</definedName>
    <definedName name="____________COM1" localSheetId="1">[1]Январь!#REF!</definedName>
    <definedName name="____________COM1" localSheetId="3">[1]Январь!#REF!</definedName>
    <definedName name="____________COM1" localSheetId="4">[1]Январь!#REF!</definedName>
    <definedName name="____________COM1">[1]Январь!#REF!</definedName>
    <definedName name="____________COM2" localSheetId="2">[1]Январь!#REF!</definedName>
    <definedName name="____________COM2" localSheetId="1">[1]Январь!#REF!</definedName>
    <definedName name="____________COM2" localSheetId="3">[1]Январь!#REF!</definedName>
    <definedName name="____________COM2" localSheetId="4">[1]Январь!#REF!</definedName>
    <definedName name="____________COM2">[1]Январь!#REF!</definedName>
    <definedName name="____________CPL1" localSheetId="2">[1]Январь!#REF!</definedName>
    <definedName name="____________CPL1" localSheetId="1">[1]Январь!#REF!</definedName>
    <definedName name="____________CPL1" localSheetId="3">[1]Январь!#REF!</definedName>
    <definedName name="____________CPL1" localSheetId="4">[1]Январь!#REF!</definedName>
    <definedName name="____________CPL1">[1]Январь!#REF!</definedName>
    <definedName name="____________CPL2" localSheetId="2">[1]Январь!#REF!</definedName>
    <definedName name="____________CPL2" localSheetId="1">[1]Январь!#REF!</definedName>
    <definedName name="____________CPL2" localSheetId="3">[1]Январь!#REF!</definedName>
    <definedName name="____________CPL2" localSheetId="4">[1]Январь!#REF!</definedName>
    <definedName name="____________CPL2">[1]Январь!#REF!</definedName>
    <definedName name="____________FPL1" localSheetId="2">'[2]Сводная смета УГМС'!#REF!</definedName>
    <definedName name="____________FPL1" localSheetId="1">'[2]Сводная смета УГМС'!#REF!</definedName>
    <definedName name="____________FPL1" localSheetId="3">'[2]Сводная смета УГМС'!#REF!</definedName>
    <definedName name="____________FPL1" localSheetId="4">'[2]Сводная смета УГМС'!#REF!</definedName>
    <definedName name="____________FPL1">'[2]Сводная смета УГМС'!#REF!</definedName>
    <definedName name="____________LAB10" localSheetId="2">[1]Январь!#REF!</definedName>
    <definedName name="____________LAB10" localSheetId="1">[1]Январь!#REF!</definedName>
    <definedName name="____________LAB10" localSheetId="3">[1]Январь!#REF!</definedName>
    <definedName name="____________LAB10" localSheetId="4">[1]Январь!#REF!</definedName>
    <definedName name="____________LAB10">[1]Январь!#REF!</definedName>
    <definedName name="____________LAB2" localSheetId="2">[1]Январь!#REF!</definedName>
    <definedName name="____________LAB2" localSheetId="1">[1]Январь!#REF!</definedName>
    <definedName name="____________LAB2" localSheetId="3">[1]Январь!#REF!</definedName>
    <definedName name="____________LAB2" localSheetId="4">[1]Январь!#REF!</definedName>
    <definedName name="____________LAB2">[1]Январь!#REF!</definedName>
    <definedName name="____________LAB3" localSheetId="2">[1]Январь!#REF!</definedName>
    <definedName name="____________LAB3" localSheetId="1">[1]Январь!#REF!</definedName>
    <definedName name="____________LAB3" localSheetId="3">[1]Январь!#REF!</definedName>
    <definedName name="____________LAB3" localSheetId="4">[1]Январь!#REF!</definedName>
    <definedName name="____________LAB3">[1]Январь!#REF!</definedName>
    <definedName name="____________LAB4" localSheetId="2">[1]Январь!#REF!</definedName>
    <definedName name="____________LAB4" localSheetId="1">[1]Январь!#REF!</definedName>
    <definedName name="____________LAB4" localSheetId="3">[1]Январь!#REF!</definedName>
    <definedName name="____________LAB4" localSheetId="4">[1]Январь!#REF!</definedName>
    <definedName name="____________LAB4">[1]Январь!#REF!</definedName>
    <definedName name="____________LAB5">NA()</definedName>
    <definedName name="____________LAB50" localSheetId="2">[1]Январь!#REF!</definedName>
    <definedName name="____________LAB50" localSheetId="1">[1]Январь!#REF!</definedName>
    <definedName name="____________LAB50" localSheetId="3">[1]Январь!#REF!</definedName>
    <definedName name="____________LAB50" localSheetId="4">[1]Январь!#REF!</definedName>
    <definedName name="____________LAB50">[1]Январь!#REF!</definedName>
    <definedName name="____________LAB51" localSheetId="2">[1]Январь!#REF!</definedName>
    <definedName name="____________LAB51" localSheetId="1">[1]Январь!#REF!</definedName>
    <definedName name="____________LAB51" localSheetId="3">[1]Январь!#REF!</definedName>
    <definedName name="____________LAB51" localSheetId="4">[1]Январь!#REF!</definedName>
    <definedName name="____________LAB51">[1]Январь!#REF!</definedName>
    <definedName name="____________LAB52" localSheetId="2">[1]Январь!#REF!</definedName>
    <definedName name="____________LAB52" localSheetId="1">[1]Январь!#REF!</definedName>
    <definedName name="____________LAB52" localSheetId="3">[1]Январь!#REF!</definedName>
    <definedName name="____________LAB52" localSheetId="4">[1]Январь!#REF!</definedName>
    <definedName name="____________LAB52">[1]Январь!#REF!</definedName>
    <definedName name="____________LAB53" localSheetId="2">[1]Январь!#REF!</definedName>
    <definedName name="____________LAB53" localSheetId="1">[1]Январь!#REF!</definedName>
    <definedName name="____________LAB53" localSheetId="3">[1]Январь!#REF!</definedName>
    <definedName name="____________LAB53" localSheetId="4">[1]Январь!#REF!</definedName>
    <definedName name="____________LAB53">[1]Январь!#REF!</definedName>
    <definedName name="____________LAB6" localSheetId="2">[1]Январь!#REF!</definedName>
    <definedName name="____________LAB6" localSheetId="1">[1]Январь!#REF!</definedName>
    <definedName name="____________LAB6" localSheetId="3">[1]Январь!#REF!</definedName>
    <definedName name="____________LAB6" localSheetId="4">[1]Январь!#REF!</definedName>
    <definedName name="____________LAB6">[1]Январь!#REF!</definedName>
    <definedName name="____________LAB7" localSheetId="2">[1]Январь!#REF!</definedName>
    <definedName name="____________LAB7" localSheetId="1">[1]Январь!#REF!</definedName>
    <definedName name="____________LAB7" localSheetId="3">[1]Январь!#REF!</definedName>
    <definedName name="____________LAB7" localSheetId="4">[1]Январь!#REF!</definedName>
    <definedName name="____________LAB7">[1]Январь!#REF!</definedName>
    <definedName name="____________LAB8" localSheetId="2">[1]Январь!#REF!</definedName>
    <definedName name="____________LAB8" localSheetId="1">[1]Январь!#REF!</definedName>
    <definedName name="____________LAB8" localSheetId="3">[1]Январь!#REF!</definedName>
    <definedName name="____________LAB8" localSheetId="4">[1]Январь!#REF!</definedName>
    <definedName name="____________LAB8">[1]Январь!#REF!</definedName>
    <definedName name="____________MEN1" localSheetId="2">[1]Январь!#REF!</definedName>
    <definedName name="____________MEN1" localSheetId="1">[1]Январь!#REF!</definedName>
    <definedName name="____________MEN1" localSheetId="3">[1]Январь!#REF!</definedName>
    <definedName name="____________MEN1" localSheetId="4">[1]Январь!#REF!</definedName>
    <definedName name="____________MEN1">[1]Январь!#REF!</definedName>
    <definedName name="____________MEN12" localSheetId="2">[1]Январь!#REF!</definedName>
    <definedName name="____________MEN12" localSheetId="1">[1]Январь!#REF!</definedName>
    <definedName name="____________MEN12" localSheetId="3">[1]Январь!#REF!</definedName>
    <definedName name="____________MEN12" localSheetId="4">[1]Январь!#REF!</definedName>
    <definedName name="____________MEN12">[1]Январь!#REF!</definedName>
    <definedName name="____________MEN2" localSheetId="2">[1]Январь!#REF!</definedName>
    <definedName name="____________MEN2" localSheetId="1">[1]Январь!#REF!</definedName>
    <definedName name="____________MEN2" localSheetId="3">[1]Январь!#REF!</definedName>
    <definedName name="____________MEN2" localSheetId="4">[1]Январь!#REF!</definedName>
    <definedName name="____________MEN2">[1]Январь!#REF!</definedName>
    <definedName name="____________MEN3" localSheetId="2">[1]Январь!#REF!</definedName>
    <definedName name="____________MEN3" localSheetId="1">[1]Январь!#REF!</definedName>
    <definedName name="____________MEN3" localSheetId="3">[1]Январь!#REF!</definedName>
    <definedName name="____________MEN3" localSheetId="4">[1]Январь!#REF!</definedName>
    <definedName name="____________MEN3">[1]Январь!#REF!</definedName>
    <definedName name="____________MEN4" localSheetId="2">[1]Январь!#REF!</definedName>
    <definedName name="____________MEN4" localSheetId="1">[1]Январь!#REF!</definedName>
    <definedName name="____________MEN4" localSheetId="3">[1]Январь!#REF!</definedName>
    <definedName name="____________MEN4" localSheetId="4">[1]Январь!#REF!</definedName>
    <definedName name="____________MEN4">[1]Январь!#REF!</definedName>
    <definedName name="____________MEN6" localSheetId="2">[1]Январь!#REF!</definedName>
    <definedName name="____________MEN6" localSheetId="1">[1]Январь!#REF!</definedName>
    <definedName name="____________MEN6" localSheetId="3">[1]Январь!#REF!</definedName>
    <definedName name="____________MEN6" localSheetId="4">[1]Январь!#REF!</definedName>
    <definedName name="____________MEN6">[1]Январь!#REF!</definedName>
    <definedName name="____________MEN7" localSheetId="2">[1]Январь!#REF!</definedName>
    <definedName name="____________MEN7" localSheetId="1">[1]Январь!#REF!</definedName>
    <definedName name="____________MEN7" localSheetId="3">[1]Январь!#REF!</definedName>
    <definedName name="____________MEN7" localSheetId="4">[1]Январь!#REF!</definedName>
    <definedName name="____________MEN7">[1]Январь!#REF!</definedName>
    <definedName name="____________MEN8">NA()</definedName>
    <definedName name="____________MES1" localSheetId="2">[1]Январь!#REF!</definedName>
    <definedName name="____________MES1" localSheetId="1">[1]Январь!#REF!</definedName>
    <definedName name="____________MES1" localSheetId="3">[1]Январь!#REF!</definedName>
    <definedName name="____________MES1" localSheetId="4">[1]Январь!#REF!</definedName>
    <definedName name="____________MES1">[1]Январь!#REF!</definedName>
    <definedName name="____________RPL1" localSheetId="2">[1]Январь!#REF!</definedName>
    <definedName name="____________RPL1" localSheetId="1">[1]Январь!#REF!</definedName>
    <definedName name="____________RPL1" localSheetId="3">[1]Январь!#REF!</definedName>
    <definedName name="____________RPL1" localSheetId="4">[1]Январь!#REF!</definedName>
    <definedName name="____________RPL1">[1]Январь!#REF!</definedName>
    <definedName name="____________RPL2" localSheetId="2">[1]Январь!#REF!</definedName>
    <definedName name="____________RPL2" localSheetId="1">[1]Январь!#REF!</definedName>
    <definedName name="____________RPL2" localSheetId="3">[1]Январь!#REF!</definedName>
    <definedName name="____________RPL2" localSheetId="4">[1]Январь!#REF!</definedName>
    <definedName name="____________RPL2">[1]Январь!#REF!</definedName>
    <definedName name="____________RPL3" localSheetId="2">'[3]Сводная смета УГМС'!#REF!</definedName>
    <definedName name="____________RPL3" localSheetId="1">'[3]Сводная смета УГМС'!#REF!</definedName>
    <definedName name="____________RPL3" localSheetId="3">'[3]Сводная смета УГМС'!#REF!</definedName>
    <definedName name="____________RPL3" localSheetId="4">'[3]Сводная смета УГМС'!#REF!</definedName>
    <definedName name="____________RPL3">'[3]Сводная смета УГМС'!#REF!</definedName>
    <definedName name="___________COM1" localSheetId="2">[1]Январь!#REF!</definedName>
    <definedName name="___________COM1" localSheetId="1">[1]Январь!#REF!</definedName>
    <definedName name="___________COM1" localSheetId="3">[1]Январь!#REF!</definedName>
    <definedName name="___________COM1" localSheetId="4">[1]Январь!#REF!</definedName>
    <definedName name="___________COM1">[1]Январь!#REF!</definedName>
    <definedName name="___________COM2" localSheetId="2">[1]Январь!#REF!</definedName>
    <definedName name="___________COM2" localSheetId="1">[1]Январь!#REF!</definedName>
    <definedName name="___________COM2" localSheetId="3">[1]Январь!#REF!</definedName>
    <definedName name="___________COM2" localSheetId="4">[1]Январь!#REF!</definedName>
    <definedName name="___________COM2">[1]Январь!#REF!</definedName>
    <definedName name="___________CPL1" localSheetId="2">[1]Январь!#REF!</definedName>
    <definedName name="___________CPL1" localSheetId="1">[1]Январь!#REF!</definedName>
    <definedName name="___________CPL1" localSheetId="3">[1]Январь!#REF!</definedName>
    <definedName name="___________CPL1" localSheetId="4">[1]Январь!#REF!</definedName>
    <definedName name="___________CPL1">[1]Январь!#REF!</definedName>
    <definedName name="___________CPL2" localSheetId="2">[1]Январь!#REF!</definedName>
    <definedName name="___________CPL2" localSheetId="1">[1]Январь!#REF!</definedName>
    <definedName name="___________CPL2" localSheetId="3">[1]Январь!#REF!</definedName>
    <definedName name="___________CPL2" localSheetId="4">[1]Январь!#REF!</definedName>
    <definedName name="___________CPL2">[1]Январь!#REF!</definedName>
    <definedName name="___________FPL1" localSheetId="2">'[2]Сводная смета УГМС'!#REF!</definedName>
    <definedName name="___________FPL1" localSheetId="1">'[2]Сводная смета УГМС'!#REF!</definedName>
    <definedName name="___________FPL1" localSheetId="3">'[2]Сводная смета УГМС'!#REF!</definedName>
    <definedName name="___________FPL1" localSheetId="4">'[2]Сводная смета УГМС'!#REF!</definedName>
    <definedName name="___________FPL1">'[2]Сводная смета УГМС'!#REF!</definedName>
    <definedName name="___________LAB10" localSheetId="2">[1]Январь!#REF!</definedName>
    <definedName name="___________LAB10" localSheetId="1">[1]Январь!#REF!</definedName>
    <definedName name="___________LAB10" localSheetId="3">[1]Январь!#REF!</definedName>
    <definedName name="___________LAB10" localSheetId="4">[1]Январь!#REF!</definedName>
    <definedName name="___________LAB10">[1]Январь!#REF!</definedName>
    <definedName name="___________LAB2" localSheetId="2">[1]Январь!#REF!</definedName>
    <definedName name="___________LAB2" localSheetId="1">[1]Январь!#REF!</definedName>
    <definedName name="___________LAB2" localSheetId="3">[1]Январь!#REF!</definedName>
    <definedName name="___________LAB2" localSheetId="4">[1]Январь!#REF!</definedName>
    <definedName name="___________LAB2">[1]Январь!#REF!</definedName>
    <definedName name="___________LAB3" localSheetId="2">[1]Январь!#REF!</definedName>
    <definedName name="___________LAB3" localSheetId="1">[1]Январь!#REF!</definedName>
    <definedName name="___________LAB3" localSheetId="3">[1]Январь!#REF!</definedName>
    <definedName name="___________LAB3" localSheetId="4">[1]Январь!#REF!</definedName>
    <definedName name="___________LAB3">[1]Январь!#REF!</definedName>
    <definedName name="___________LAB4" localSheetId="2">[1]Январь!#REF!</definedName>
    <definedName name="___________LAB4" localSheetId="1">[1]Январь!#REF!</definedName>
    <definedName name="___________LAB4" localSheetId="3">[1]Январь!#REF!</definedName>
    <definedName name="___________LAB4" localSheetId="4">[1]Январь!#REF!</definedName>
    <definedName name="___________LAB4">[1]Январь!#REF!</definedName>
    <definedName name="___________LAB5" localSheetId="2">[1]Январь!#REF!</definedName>
    <definedName name="___________LAB5" localSheetId="1">[1]Январь!#REF!</definedName>
    <definedName name="___________LAB5" localSheetId="3">[1]Январь!#REF!</definedName>
    <definedName name="___________LAB5" localSheetId="4">[1]Январь!#REF!</definedName>
    <definedName name="___________LAB5">[1]Январь!#REF!</definedName>
    <definedName name="___________LAB50" localSheetId="2">[1]Январь!#REF!</definedName>
    <definedName name="___________LAB50" localSheetId="1">[1]Январь!#REF!</definedName>
    <definedName name="___________LAB50" localSheetId="3">[1]Январь!#REF!</definedName>
    <definedName name="___________LAB50" localSheetId="4">[1]Январь!#REF!</definedName>
    <definedName name="___________LAB50">[1]Январь!#REF!</definedName>
    <definedName name="___________LAB51" localSheetId="2">[1]Январь!#REF!</definedName>
    <definedName name="___________LAB51" localSheetId="1">[1]Январь!#REF!</definedName>
    <definedName name="___________LAB51" localSheetId="3">[1]Январь!#REF!</definedName>
    <definedName name="___________LAB51" localSheetId="4">[1]Январь!#REF!</definedName>
    <definedName name="___________LAB51">[1]Январь!#REF!</definedName>
    <definedName name="___________LAB52" localSheetId="2">[1]Январь!#REF!</definedName>
    <definedName name="___________LAB52" localSheetId="1">[1]Январь!#REF!</definedName>
    <definedName name="___________LAB52" localSheetId="3">[1]Январь!#REF!</definedName>
    <definedName name="___________LAB52" localSheetId="4">[1]Январь!#REF!</definedName>
    <definedName name="___________LAB52">[1]Январь!#REF!</definedName>
    <definedName name="___________LAB53" localSheetId="2">[1]Январь!#REF!</definedName>
    <definedName name="___________LAB53" localSheetId="1">[1]Январь!#REF!</definedName>
    <definedName name="___________LAB53" localSheetId="3">[1]Январь!#REF!</definedName>
    <definedName name="___________LAB53" localSheetId="4">[1]Январь!#REF!</definedName>
    <definedName name="___________LAB53">[1]Январь!#REF!</definedName>
    <definedName name="___________LAB6" localSheetId="2">[1]Январь!#REF!</definedName>
    <definedName name="___________LAB6" localSheetId="1">[1]Январь!#REF!</definedName>
    <definedName name="___________LAB6" localSheetId="3">[1]Январь!#REF!</definedName>
    <definedName name="___________LAB6" localSheetId="4">[1]Январь!#REF!</definedName>
    <definedName name="___________LAB6">[1]Январь!#REF!</definedName>
    <definedName name="___________LAB7" localSheetId="2">[1]Январь!#REF!</definedName>
    <definedName name="___________LAB7" localSheetId="1">[1]Январь!#REF!</definedName>
    <definedName name="___________LAB7" localSheetId="3">[1]Январь!#REF!</definedName>
    <definedName name="___________LAB7" localSheetId="4">[1]Январь!#REF!</definedName>
    <definedName name="___________LAB7">[1]Январь!#REF!</definedName>
    <definedName name="___________LAB8" localSheetId="2">[1]Январь!#REF!</definedName>
    <definedName name="___________LAB8" localSheetId="1">[1]Январь!#REF!</definedName>
    <definedName name="___________LAB8" localSheetId="3">[1]Январь!#REF!</definedName>
    <definedName name="___________LAB8" localSheetId="4">[1]Январь!#REF!</definedName>
    <definedName name="___________LAB8">[1]Январь!#REF!</definedName>
    <definedName name="___________MEN1" localSheetId="2">[1]Январь!#REF!</definedName>
    <definedName name="___________MEN1" localSheetId="1">[1]Январь!#REF!</definedName>
    <definedName name="___________MEN1" localSheetId="3">[1]Январь!#REF!</definedName>
    <definedName name="___________MEN1" localSheetId="4">[1]Январь!#REF!</definedName>
    <definedName name="___________MEN1">[1]Январь!#REF!</definedName>
    <definedName name="___________MEN12" localSheetId="2">[1]Январь!#REF!</definedName>
    <definedName name="___________MEN12" localSheetId="1">[1]Январь!#REF!</definedName>
    <definedName name="___________MEN12" localSheetId="3">[1]Январь!#REF!</definedName>
    <definedName name="___________MEN12" localSheetId="4">[1]Январь!#REF!</definedName>
    <definedName name="___________MEN12">[1]Январь!#REF!</definedName>
    <definedName name="___________MEN2" localSheetId="2">[1]Январь!#REF!</definedName>
    <definedName name="___________MEN2" localSheetId="1">[1]Январь!#REF!</definedName>
    <definedName name="___________MEN2" localSheetId="3">[1]Январь!#REF!</definedName>
    <definedName name="___________MEN2" localSheetId="4">[1]Январь!#REF!</definedName>
    <definedName name="___________MEN2">[1]Январь!#REF!</definedName>
    <definedName name="___________MEN3" localSheetId="2">[1]Январь!#REF!</definedName>
    <definedName name="___________MEN3" localSheetId="1">[1]Январь!#REF!</definedName>
    <definedName name="___________MEN3" localSheetId="3">[1]Январь!#REF!</definedName>
    <definedName name="___________MEN3" localSheetId="4">[1]Январь!#REF!</definedName>
    <definedName name="___________MEN3">[1]Январь!#REF!</definedName>
    <definedName name="___________MEN4" localSheetId="2">[1]Январь!#REF!</definedName>
    <definedName name="___________MEN4" localSheetId="1">[1]Январь!#REF!</definedName>
    <definedName name="___________MEN4" localSheetId="3">[1]Январь!#REF!</definedName>
    <definedName name="___________MEN4" localSheetId="4">[1]Январь!#REF!</definedName>
    <definedName name="___________MEN4">[1]Январь!#REF!</definedName>
    <definedName name="___________MEN6" localSheetId="2">[1]Январь!#REF!</definedName>
    <definedName name="___________MEN6" localSheetId="1">[1]Январь!#REF!</definedName>
    <definedName name="___________MEN6" localSheetId="3">[1]Январь!#REF!</definedName>
    <definedName name="___________MEN6" localSheetId="4">[1]Январь!#REF!</definedName>
    <definedName name="___________MEN6">[1]Январь!#REF!</definedName>
    <definedName name="___________MEN7" localSheetId="2">[1]Январь!#REF!</definedName>
    <definedName name="___________MEN7" localSheetId="1">[1]Январь!#REF!</definedName>
    <definedName name="___________MEN7" localSheetId="3">[1]Январь!#REF!</definedName>
    <definedName name="___________MEN7" localSheetId="4">[1]Январь!#REF!</definedName>
    <definedName name="___________MEN7">[1]Январь!#REF!</definedName>
    <definedName name="___________MEN8" localSheetId="2">[1]Январь!#REF!</definedName>
    <definedName name="___________MEN8" localSheetId="1">[1]Январь!#REF!</definedName>
    <definedName name="___________MEN8" localSheetId="3">[1]Январь!#REF!</definedName>
    <definedName name="___________MEN8" localSheetId="4">[1]Январь!#REF!</definedName>
    <definedName name="___________MEN8">[1]Январь!#REF!</definedName>
    <definedName name="___________MES1" localSheetId="2">[1]Январь!#REF!</definedName>
    <definedName name="___________MES1" localSheetId="1">[1]Январь!#REF!</definedName>
    <definedName name="___________MES1" localSheetId="3">[1]Январь!#REF!</definedName>
    <definedName name="___________MES1" localSheetId="4">[1]Январь!#REF!</definedName>
    <definedName name="___________MES1">[1]Январь!#REF!</definedName>
    <definedName name="___________RPL1" localSheetId="2">[1]Январь!#REF!</definedName>
    <definedName name="___________RPL1" localSheetId="1">[1]Январь!#REF!</definedName>
    <definedName name="___________RPL1" localSheetId="3">[1]Январь!#REF!</definedName>
    <definedName name="___________RPL1" localSheetId="4">[1]Январь!#REF!</definedName>
    <definedName name="___________RPL1">[1]Январь!#REF!</definedName>
    <definedName name="___________RPL2" localSheetId="2">[1]Январь!#REF!</definedName>
    <definedName name="___________RPL2" localSheetId="1">[1]Январь!#REF!</definedName>
    <definedName name="___________RPL2" localSheetId="3">[1]Январь!#REF!</definedName>
    <definedName name="___________RPL2" localSheetId="4">[1]Январь!#REF!</definedName>
    <definedName name="___________RPL2">[1]Январь!#REF!</definedName>
    <definedName name="___________RPL3" localSheetId="2">'[3]Сводная смета УГМС'!#REF!</definedName>
    <definedName name="___________RPL3" localSheetId="1">'[3]Сводная смета УГМС'!#REF!</definedName>
    <definedName name="___________RPL3" localSheetId="3">'[3]Сводная смета УГМС'!#REF!</definedName>
    <definedName name="___________RPL3" localSheetId="4">'[3]Сводная смета УГМС'!#REF!</definedName>
    <definedName name="___________RPL3">'[3]Сводная смета УГМС'!#REF!</definedName>
    <definedName name="__________LAB5" localSheetId="2">[1]Январь!#REF!</definedName>
    <definedName name="__________LAB5" localSheetId="1">[1]Январь!#REF!</definedName>
    <definedName name="__________LAB5" localSheetId="3">[1]Январь!#REF!</definedName>
    <definedName name="__________LAB5" localSheetId="4">[1]Январь!#REF!</definedName>
    <definedName name="__________LAB5">[1]Январь!#REF!</definedName>
    <definedName name="__________MEN8" localSheetId="2">[1]Январь!#REF!</definedName>
    <definedName name="__________MEN8" localSheetId="1">[1]Январь!#REF!</definedName>
    <definedName name="__________MEN8" localSheetId="3">[1]Январь!#REF!</definedName>
    <definedName name="__________MEN8" localSheetId="4">[1]Январь!#REF!</definedName>
    <definedName name="__________MEN8">[1]Январь!#REF!</definedName>
    <definedName name="_________COM1" localSheetId="2">[1]Январь!#REF!</definedName>
    <definedName name="_________COM1" localSheetId="1">[1]Январь!#REF!</definedName>
    <definedName name="_________COM1" localSheetId="3">[1]Январь!#REF!</definedName>
    <definedName name="_________COM1" localSheetId="4">[1]Январь!#REF!</definedName>
    <definedName name="_________COM1">[1]Январь!#REF!</definedName>
    <definedName name="_________COM2" localSheetId="2">[1]Январь!#REF!</definedName>
    <definedName name="_________COM2" localSheetId="1">[1]Январь!#REF!</definedName>
    <definedName name="_________COM2" localSheetId="3">[1]Январь!#REF!</definedName>
    <definedName name="_________COM2" localSheetId="4">[1]Январь!#REF!</definedName>
    <definedName name="_________COM2">[1]Январь!#REF!</definedName>
    <definedName name="_________CPL1" localSheetId="2">[1]Январь!#REF!</definedName>
    <definedName name="_________CPL1" localSheetId="1">[1]Январь!#REF!</definedName>
    <definedName name="_________CPL1" localSheetId="3">[1]Январь!#REF!</definedName>
    <definedName name="_________CPL1" localSheetId="4">[1]Январь!#REF!</definedName>
    <definedName name="_________CPL1">[1]Январь!#REF!</definedName>
    <definedName name="_________CPL2" localSheetId="2">[1]Январь!#REF!</definedName>
    <definedName name="_________CPL2" localSheetId="1">[1]Январь!#REF!</definedName>
    <definedName name="_________CPL2" localSheetId="3">[1]Январь!#REF!</definedName>
    <definedName name="_________CPL2" localSheetId="4">[1]Январь!#REF!</definedName>
    <definedName name="_________CPL2">[1]Январь!#REF!</definedName>
    <definedName name="_________FPL1" localSheetId="2">'[2]Сводная смета УГМС'!#REF!</definedName>
    <definedName name="_________FPL1" localSheetId="1">'[2]Сводная смета УГМС'!#REF!</definedName>
    <definedName name="_________FPL1" localSheetId="3">'[2]Сводная смета УГМС'!#REF!</definedName>
    <definedName name="_________FPL1" localSheetId="4">'[2]Сводная смета УГМС'!#REF!</definedName>
    <definedName name="_________FPL1">'[2]Сводная смета УГМС'!#REF!</definedName>
    <definedName name="_________LAB10" localSheetId="2">[1]Январь!#REF!</definedName>
    <definedName name="_________LAB10" localSheetId="1">[1]Январь!#REF!</definedName>
    <definedName name="_________LAB10" localSheetId="3">[1]Январь!#REF!</definedName>
    <definedName name="_________LAB10" localSheetId="4">[1]Январь!#REF!</definedName>
    <definedName name="_________LAB10">[1]Январь!#REF!</definedName>
    <definedName name="_________LAB2" localSheetId="2">[1]Январь!#REF!</definedName>
    <definedName name="_________LAB2" localSheetId="1">[1]Январь!#REF!</definedName>
    <definedName name="_________LAB2" localSheetId="3">[1]Январь!#REF!</definedName>
    <definedName name="_________LAB2" localSheetId="4">[1]Январь!#REF!</definedName>
    <definedName name="_________LAB2">[1]Январь!#REF!</definedName>
    <definedName name="_________LAB3" localSheetId="2">[1]Январь!#REF!</definedName>
    <definedName name="_________LAB3" localSheetId="1">[1]Январь!#REF!</definedName>
    <definedName name="_________LAB3" localSheetId="3">[1]Январь!#REF!</definedName>
    <definedName name="_________LAB3" localSheetId="4">[1]Январь!#REF!</definedName>
    <definedName name="_________LAB3">[1]Январь!#REF!</definedName>
    <definedName name="_________LAB4" localSheetId="2">[1]Январь!#REF!</definedName>
    <definedName name="_________LAB4" localSheetId="1">[1]Январь!#REF!</definedName>
    <definedName name="_________LAB4" localSheetId="3">[1]Январь!#REF!</definedName>
    <definedName name="_________LAB4" localSheetId="4">[1]Январь!#REF!</definedName>
    <definedName name="_________LAB4">[1]Январь!#REF!</definedName>
    <definedName name="_________LAB5" localSheetId="2">[1]Январь!#REF!</definedName>
    <definedName name="_________LAB5" localSheetId="1">[1]Январь!#REF!</definedName>
    <definedName name="_________LAB5" localSheetId="3">[1]Январь!#REF!</definedName>
    <definedName name="_________LAB5" localSheetId="4">[1]Январь!#REF!</definedName>
    <definedName name="_________LAB5">[1]Январь!#REF!</definedName>
    <definedName name="_________LAB50" localSheetId="2">[1]Январь!#REF!</definedName>
    <definedName name="_________LAB50" localSheetId="1">[1]Январь!#REF!</definedName>
    <definedName name="_________LAB50" localSheetId="3">[1]Январь!#REF!</definedName>
    <definedName name="_________LAB50" localSheetId="4">[1]Январь!#REF!</definedName>
    <definedName name="_________LAB50">[1]Январь!#REF!</definedName>
    <definedName name="_________LAB51" localSheetId="2">[1]Январь!#REF!</definedName>
    <definedName name="_________LAB51" localSheetId="1">[1]Январь!#REF!</definedName>
    <definedName name="_________LAB51" localSheetId="3">[1]Январь!#REF!</definedName>
    <definedName name="_________LAB51" localSheetId="4">[1]Январь!#REF!</definedName>
    <definedName name="_________LAB51">[1]Январь!#REF!</definedName>
    <definedName name="_________LAB52" localSheetId="2">[1]Январь!#REF!</definedName>
    <definedName name="_________LAB52" localSheetId="1">[1]Январь!#REF!</definedName>
    <definedName name="_________LAB52" localSheetId="3">[1]Январь!#REF!</definedName>
    <definedName name="_________LAB52" localSheetId="4">[1]Январь!#REF!</definedName>
    <definedName name="_________LAB52">[1]Январь!#REF!</definedName>
    <definedName name="_________LAB53" localSheetId="2">[1]Январь!#REF!</definedName>
    <definedName name="_________LAB53" localSheetId="1">[1]Январь!#REF!</definedName>
    <definedName name="_________LAB53" localSheetId="3">[1]Январь!#REF!</definedName>
    <definedName name="_________LAB53" localSheetId="4">[1]Январь!#REF!</definedName>
    <definedName name="_________LAB53">[1]Январь!#REF!</definedName>
    <definedName name="_________LAB6" localSheetId="2">[1]Январь!#REF!</definedName>
    <definedName name="_________LAB6" localSheetId="1">[1]Январь!#REF!</definedName>
    <definedName name="_________LAB6" localSheetId="3">[1]Январь!#REF!</definedName>
    <definedName name="_________LAB6" localSheetId="4">[1]Январь!#REF!</definedName>
    <definedName name="_________LAB6">[1]Январь!#REF!</definedName>
    <definedName name="_________LAB7" localSheetId="2">[1]Январь!#REF!</definedName>
    <definedName name="_________LAB7" localSheetId="1">[1]Январь!#REF!</definedName>
    <definedName name="_________LAB7" localSheetId="3">[1]Январь!#REF!</definedName>
    <definedName name="_________LAB7" localSheetId="4">[1]Январь!#REF!</definedName>
    <definedName name="_________LAB7">[1]Январь!#REF!</definedName>
    <definedName name="_________LAB8" localSheetId="2">[1]Январь!#REF!</definedName>
    <definedName name="_________LAB8" localSheetId="1">[1]Январь!#REF!</definedName>
    <definedName name="_________LAB8" localSheetId="3">[1]Январь!#REF!</definedName>
    <definedName name="_________LAB8" localSheetId="4">[1]Январь!#REF!</definedName>
    <definedName name="_________LAB8">[1]Январь!#REF!</definedName>
    <definedName name="_________MEN1" localSheetId="2">[1]Январь!#REF!</definedName>
    <definedName name="_________MEN1" localSheetId="1">[1]Январь!#REF!</definedName>
    <definedName name="_________MEN1" localSheetId="3">[1]Январь!#REF!</definedName>
    <definedName name="_________MEN1" localSheetId="4">[1]Январь!#REF!</definedName>
    <definedName name="_________MEN1">[1]Январь!#REF!</definedName>
    <definedName name="_________MEN12" localSheetId="2">[1]Январь!#REF!</definedName>
    <definedName name="_________MEN12" localSheetId="1">[1]Январь!#REF!</definedName>
    <definedName name="_________MEN12" localSheetId="3">[1]Январь!#REF!</definedName>
    <definedName name="_________MEN12" localSheetId="4">[1]Январь!#REF!</definedName>
    <definedName name="_________MEN12">[1]Январь!#REF!</definedName>
    <definedName name="_________MEN2" localSheetId="2">[1]Январь!#REF!</definedName>
    <definedName name="_________MEN2" localSheetId="1">[1]Январь!#REF!</definedName>
    <definedName name="_________MEN2" localSheetId="3">[1]Январь!#REF!</definedName>
    <definedName name="_________MEN2" localSheetId="4">[1]Январь!#REF!</definedName>
    <definedName name="_________MEN2">[1]Январь!#REF!</definedName>
    <definedName name="_________MEN3" localSheetId="2">[1]Январь!#REF!</definedName>
    <definedName name="_________MEN3" localSheetId="1">[1]Январь!#REF!</definedName>
    <definedName name="_________MEN3" localSheetId="3">[1]Январь!#REF!</definedName>
    <definedName name="_________MEN3" localSheetId="4">[1]Январь!#REF!</definedName>
    <definedName name="_________MEN3">[1]Январь!#REF!</definedName>
    <definedName name="_________MEN4" localSheetId="2">[1]Январь!#REF!</definedName>
    <definedName name="_________MEN4" localSheetId="1">[1]Январь!#REF!</definedName>
    <definedName name="_________MEN4" localSheetId="3">[1]Январь!#REF!</definedName>
    <definedName name="_________MEN4" localSheetId="4">[1]Январь!#REF!</definedName>
    <definedName name="_________MEN4">[1]Январь!#REF!</definedName>
    <definedName name="_________MEN6" localSheetId="2">[1]Январь!#REF!</definedName>
    <definedName name="_________MEN6" localSheetId="1">[1]Январь!#REF!</definedName>
    <definedName name="_________MEN6" localSheetId="3">[1]Январь!#REF!</definedName>
    <definedName name="_________MEN6" localSheetId="4">[1]Январь!#REF!</definedName>
    <definedName name="_________MEN6">[1]Январь!#REF!</definedName>
    <definedName name="_________MEN7" localSheetId="2">[1]Январь!#REF!</definedName>
    <definedName name="_________MEN7" localSheetId="1">[1]Январь!#REF!</definedName>
    <definedName name="_________MEN7" localSheetId="3">[1]Январь!#REF!</definedName>
    <definedName name="_________MEN7" localSheetId="4">[1]Январь!#REF!</definedName>
    <definedName name="_________MEN7">[1]Январь!#REF!</definedName>
    <definedName name="_________MEN8" localSheetId="2">[1]Январь!#REF!</definedName>
    <definedName name="_________MEN8" localSheetId="1">[1]Январь!#REF!</definedName>
    <definedName name="_________MEN8" localSheetId="3">[1]Январь!#REF!</definedName>
    <definedName name="_________MEN8" localSheetId="4">[1]Январь!#REF!</definedName>
    <definedName name="_________MEN8">[1]Январь!#REF!</definedName>
    <definedName name="_________MES1" localSheetId="2">[1]Январь!#REF!</definedName>
    <definedName name="_________MES1" localSheetId="1">[1]Январь!#REF!</definedName>
    <definedName name="_________MES1" localSheetId="3">[1]Январь!#REF!</definedName>
    <definedName name="_________MES1" localSheetId="4">[1]Январь!#REF!</definedName>
    <definedName name="_________MES1">[1]Январь!#REF!</definedName>
    <definedName name="_________RPL1" localSheetId="2">[1]Январь!#REF!</definedName>
    <definedName name="_________RPL1" localSheetId="1">[1]Январь!#REF!</definedName>
    <definedName name="_________RPL1" localSheetId="3">[1]Январь!#REF!</definedName>
    <definedName name="_________RPL1" localSheetId="4">[1]Январь!#REF!</definedName>
    <definedName name="_________RPL1">[1]Январь!#REF!</definedName>
    <definedName name="_________RPL2" localSheetId="2">[1]Январь!#REF!</definedName>
    <definedName name="_________RPL2" localSheetId="1">[1]Январь!#REF!</definedName>
    <definedName name="_________RPL2" localSheetId="3">[1]Январь!#REF!</definedName>
    <definedName name="_________RPL2" localSheetId="4">[1]Январь!#REF!</definedName>
    <definedName name="_________RPL2">[1]Январь!#REF!</definedName>
    <definedName name="_________RPL3" localSheetId="2">'[3]Сводная смета УГМС'!#REF!</definedName>
    <definedName name="_________RPL3" localSheetId="1">'[3]Сводная смета УГМС'!#REF!</definedName>
    <definedName name="_________RPL3" localSheetId="3">'[3]Сводная смета УГМС'!#REF!</definedName>
    <definedName name="_________RPL3" localSheetId="4">'[3]Сводная смета УГМС'!#REF!</definedName>
    <definedName name="_________RPL3">'[3]Сводная смета УГМС'!#REF!</definedName>
    <definedName name="________COM1" localSheetId="2">[1]Январь!#REF!</definedName>
    <definedName name="________COM1" localSheetId="1">[1]Январь!#REF!</definedName>
    <definedName name="________COM1" localSheetId="3">[1]Январь!#REF!</definedName>
    <definedName name="________COM1" localSheetId="4">[1]Январь!#REF!</definedName>
    <definedName name="________COM1">[1]Январь!#REF!</definedName>
    <definedName name="________COM2" localSheetId="2">[1]Январь!#REF!</definedName>
    <definedName name="________COM2" localSheetId="1">[1]Январь!#REF!</definedName>
    <definedName name="________COM2" localSheetId="3">[1]Январь!#REF!</definedName>
    <definedName name="________COM2" localSheetId="4">[1]Январь!#REF!</definedName>
    <definedName name="________COM2">[1]Январь!#REF!</definedName>
    <definedName name="________CPL1" localSheetId="2">[1]Январь!#REF!</definedName>
    <definedName name="________CPL1" localSheetId="1">[1]Январь!#REF!</definedName>
    <definedName name="________CPL1" localSheetId="3">[1]Январь!#REF!</definedName>
    <definedName name="________CPL1" localSheetId="4">[1]Январь!#REF!</definedName>
    <definedName name="________CPL1">[1]Январь!#REF!</definedName>
    <definedName name="________CPL2" localSheetId="2">[1]Январь!#REF!</definedName>
    <definedName name="________CPL2" localSheetId="1">[1]Январь!#REF!</definedName>
    <definedName name="________CPL2" localSheetId="3">[1]Январь!#REF!</definedName>
    <definedName name="________CPL2" localSheetId="4">[1]Январь!#REF!</definedName>
    <definedName name="________CPL2">[1]Январь!#REF!</definedName>
    <definedName name="________FPL1" localSheetId="2">'[2]Сводная смета УГМС'!#REF!</definedName>
    <definedName name="________FPL1" localSheetId="1">'[2]Сводная смета УГМС'!#REF!</definedName>
    <definedName name="________FPL1" localSheetId="3">'[2]Сводная смета УГМС'!#REF!</definedName>
    <definedName name="________FPL1" localSheetId="4">'[2]Сводная смета УГМС'!#REF!</definedName>
    <definedName name="________FPL1">'[2]Сводная смета УГМС'!#REF!</definedName>
    <definedName name="________LAB10" localSheetId="2">[1]Январь!#REF!</definedName>
    <definedName name="________LAB10" localSheetId="1">[1]Январь!#REF!</definedName>
    <definedName name="________LAB10" localSheetId="3">[1]Январь!#REF!</definedName>
    <definedName name="________LAB10" localSheetId="4">[1]Январь!#REF!</definedName>
    <definedName name="________LAB10">[1]Январь!#REF!</definedName>
    <definedName name="________LAB2" localSheetId="2">[1]Январь!#REF!</definedName>
    <definedName name="________LAB2" localSheetId="1">[1]Январь!#REF!</definedName>
    <definedName name="________LAB2" localSheetId="3">[1]Январь!#REF!</definedName>
    <definedName name="________LAB2" localSheetId="4">[1]Январь!#REF!</definedName>
    <definedName name="________LAB2">[1]Январь!#REF!</definedName>
    <definedName name="________LAB3" localSheetId="2">[1]Январь!#REF!</definedName>
    <definedName name="________LAB3" localSheetId="1">[1]Январь!#REF!</definedName>
    <definedName name="________LAB3" localSheetId="3">[1]Январь!#REF!</definedName>
    <definedName name="________LAB3" localSheetId="4">[1]Январь!#REF!</definedName>
    <definedName name="________LAB3">[1]Январь!#REF!</definedName>
    <definedName name="________LAB4" localSheetId="2">[1]Январь!#REF!</definedName>
    <definedName name="________LAB4" localSheetId="1">[1]Январь!#REF!</definedName>
    <definedName name="________LAB4" localSheetId="3">[1]Январь!#REF!</definedName>
    <definedName name="________LAB4" localSheetId="4">[1]Январь!#REF!</definedName>
    <definedName name="________LAB4">[1]Январь!#REF!</definedName>
    <definedName name="________LAB5" localSheetId="2">[1]Январь!#REF!</definedName>
    <definedName name="________LAB5" localSheetId="1">[1]Январь!#REF!</definedName>
    <definedName name="________LAB5" localSheetId="3">[1]Январь!#REF!</definedName>
    <definedName name="________LAB5" localSheetId="4">[1]Январь!#REF!</definedName>
    <definedName name="________LAB5">[1]Январь!#REF!</definedName>
    <definedName name="________LAB50" localSheetId="2">[1]Январь!#REF!</definedName>
    <definedName name="________LAB50" localSheetId="1">[1]Январь!#REF!</definedName>
    <definedName name="________LAB50" localSheetId="3">[1]Январь!#REF!</definedName>
    <definedName name="________LAB50" localSheetId="4">[1]Январь!#REF!</definedName>
    <definedName name="________LAB50">[1]Январь!#REF!</definedName>
    <definedName name="________LAB51" localSheetId="2">[1]Январь!#REF!</definedName>
    <definedName name="________LAB51" localSheetId="1">[1]Январь!#REF!</definedName>
    <definedName name="________LAB51" localSheetId="3">[1]Январь!#REF!</definedName>
    <definedName name="________LAB51" localSheetId="4">[1]Январь!#REF!</definedName>
    <definedName name="________LAB51">[1]Январь!#REF!</definedName>
    <definedName name="________LAB52" localSheetId="2">[1]Январь!#REF!</definedName>
    <definedName name="________LAB52" localSheetId="1">[1]Январь!#REF!</definedName>
    <definedName name="________LAB52" localSheetId="3">[1]Январь!#REF!</definedName>
    <definedName name="________LAB52" localSheetId="4">[1]Январь!#REF!</definedName>
    <definedName name="________LAB52">[1]Январь!#REF!</definedName>
    <definedName name="________LAB53" localSheetId="2">[1]Январь!#REF!</definedName>
    <definedName name="________LAB53" localSheetId="1">[1]Январь!#REF!</definedName>
    <definedName name="________LAB53" localSheetId="3">[1]Январь!#REF!</definedName>
    <definedName name="________LAB53" localSheetId="4">[1]Январь!#REF!</definedName>
    <definedName name="________LAB53">[1]Январь!#REF!</definedName>
    <definedName name="________LAB6" localSheetId="2">[1]Январь!#REF!</definedName>
    <definedName name="________LAB6" localSheetId="1">[1]Январь!#REF!</definedName>
    <definedName name="________LAB6" localSheetId="3">[1]Январь!#REF!</definedName>
    <definedName name="________LAB6" localSheetId="4">[1]Январь!#REF!</definedName>
    <definedName name="________LAB6">[1]Январь!#REF!</definedName>
    <definedName name="________LAB7" localSheetId="2">[1]Январь!#REF!</definedName>
    <definedName name="________LAB7" localSheetId="1">[1]Январь!#REF!</definedName>
    <definedName name="________LAB7" localSheetId="3">[1]Январь!#REF!</definedName>
    <definedName name="________LAB7" localSheetId="4">[1]Январь!#REF!</definedName>
    <definedName name="________LAB7">[1]Январь!#REF!</definedName>
    <definedName name="________LAB8" localSheetId="2">[1]Январь!#REF!</definedName>
    <definedName name="________LAB8" localSheetId="1">[1]Январь!#REF!</definedName>
    <definedName name="________LAB8" localSheetId="3">[1]Январь!#REF!</definedName>
    <definedName name="________LAB8" localSheetId="4">[1]Январь!#REF!</definedName>
    <definedName name="________LAB8">[1]Январь!#REF!</definedName>
    <definedName name="________MEN1" localSheetId="2">[1]Январь!#REF!</definedName>
    <definedName name="________MEN1" localSheetId="1">[1]Январь!#REF!</definedName>
    <definedName name="________MEN1" localSheetId="3">[1]Январь!#REF!</definedName>
    <definedName name="________MEN1" localSheetId="4">[1]Январь!#REF!</definedName>
    <definedName name="________MEN1">[1]Январь!#REF!</definedName>
    <definedName name="________MEN12" localSheetId="2">[1]Январь!#REF!</definedName>
    <definedName name="________MEN12" localSheetId="1">[1]Январь!#REF!</definedName>
    <definedName name="________MEN12" localSheetId="3">[1]Январь!#REF!</definedName>
    <definedName name="________MEN12" localSheetId="4">[1]Январь!#REF!</definedName>
    <definedName name="________MEN12">[1]Январь!#REF!</definedName>
    <definedName name="________MEN2" localSheetId="2">[1]Январь!#REF!</definedName>
    <definedName name="________MEN2" localSheetId="1">[1]Январь!#REF!</definedName>
    <definedName name="________MEN2" localSheetId="3">[1]Январь!#REF!</definedName>
    <definedName name="________MEN2" localSheetId="4">[1]Январь!#REF!</definedName>
    <definedName name="________MEN2">[1]Январь!#REF!</definedName>
    <definedName name="________MEN3" localSheetId="2">[1]Январь!#REF!</definedName>
    <definedName name="________MEN3" localSheetId="1">[1]Январь!#REF!</definedName>
    <definedName name="________MEN3" localSheetId="3">[1]Январь!#REF!</definedName>
    <definedName name="________MEN3" localSheetId="4">[1]Январь!#REF!</definedName>
    <definedName name="________MEN3">[1]Январь!#REF!</definedName>
    <definedName name="________MEN4" localSheetId="2">[1]Январь!#REF!</definedName>
    <definedName name="________MEN4" localSheetId="1">[1]Январь!#REF!</definedName>
    <definedName name="________MEN4" localSheetId="3">[1]Январь!#REF!</definedName>
    <definedName name="________MEN4" localSheetId="4">[1]Январь!#REF!</definedName>
    <definedName name="________MEN4">[1]Январь!#REF!</definedName>
    <definedName name="________MEN6" localSheetId="2">[1]Январь!#REF!</definedName>
    <definedName name="________MEN6" localSheetId="1">[1]Январь!#REF!</definedName>
    <definedName name="________MEN6" localSheetId="3">[1]Январь!#REF!</definedName>
    <definedName name="________MEN6" localSheetId="4">[1]Январь!#REF!</definedName>
    <definedName name="________MEN6">[1]Январь!#REF!</definedName>
    <definedName name="________MEN7" localSheetId="2">[1]Январь!#REF!</definedName>
    <definedName name="________MEN7" localSheetId="1">[1]Январь!#REF!</definedName>
    <definedName name="________MEN7" localSheetId="3">[1]Январь!#REF!</definedName>
    <definedName name="________MEN7" localSheetId="4">[1]Январь!#REF!</definedName>
    <definedName name="________MEN7">[1]Январь!#REF!</definedName>
    <definedName name="________MEN8" localSheetId="2">[1]Январь!#REF!</definedName>
    <definedName name="________MEN8" localSheetId="1">[1]Январь!#REF!</definedName>
    <definedName name="________MEN8" localSheetId="3">[1]Январь!#REF!</definedName>
    <definedName name="________MEN8" localSheetId="4">[1]Январь!#REF!</definedName>
    <definedName name="________MEN8">[1]Январь!#REF!</definedName>
    <definedName name="________MES1" localSheetId="2">[1]Январь!#REF!</definedName>
    <definedName name="________MES1" localSheetId="1">[1]Январь!#REF!</definedName>
    <definedName name="________MES1" localSheetId="3">[1]Январь!#REF!</definedName>
    <definedName name="________MES1" localSheetId="4">[1]Январь!#REF!</definedName>
    <definedName name="________MES1">[1]Январь!#REF!</definedName>
    <definedName name="________RPL1" localSheetId="2">[1]Январь!#REF!</definedName>
    <definedName name="________RPL1" localSheetId="1">[1]Январь!#REF!</definedName>
    <definedName name="________RPL1" localSheetId="3">[1]Январь!#REF!</definedName>
    <definedName name="________RPL1" localSheetId="4">[1]Январь!#REF!</definedName>
    <definedName name="________RPL1">[1]Январь!#REF!</definedName>
    <definedName name="________RPL2" localSheetId="2">[1]Январь!#REF!</definedName>
    <definedName name="________RPL2" localSheetId="1">[1]Январь!#REF!</definedName>
    <definedName name="________RPL2" localSheetId="3">[1]Январь!#REF!</definedName>
    <definedName name="________RPL2" localSheetId="4">[1]Январь!#REF!</definedName>
    <definedName name="________RPL2">[1]Январь!#REF!</definedName>
    <definedName name="________RPL3" localSheetId="2">'[3]Сводная смета УГМС'!#REF!</definedName>
    <definedName name="________RPL3" localSheetId="1">'[3]Сводная смета УГМС'!#REF!</definedName>
    <definedName name="________RPL3" localSheetId="3">'[3]Сводная смета УГМС'!#REF!</definedName>
    <definedName name="________RPL3" localSheetId="4">'[3]Сводная смета УГМС'!#REF!</definedName>
    <definedName name="________RPL3">'[3]Сводная смета УГМС'!#REF!</definedName>
    <definedName name="_______COM1" localSheetId="2">[1]Январь!#REF!</definedName>
    <definedName name="_______COM1" localSheetId="1">[1]Январь!#REF!</definedName>
    <definedName name="_______COM1" localSheetId="3">[1]Январь!#REF!</definedName>
    <definedName name="_______COM1" localSheetId="4">[1]Январь!#REF!</definedName>
    <definedName name="_______COM1">[1]Январь!#REF!</definedName>
    <definedName name="_______COM2" localSheetId="2">[1]Январь!#REF!</definedName>
    <definedName name="_______COM2" localSheetId="1">[1]Январь!#REF!</definedName>
    <definedName name="_______COM2" localSheetId="3">[1]Январь!#REF!</definedName>
    <definedName name="_______COM2" localSheetId="4">[1]Январь!#REF!</definedName>
    <definedName name="_______COM2">[1]Январь!#REF!</definedName>
    <definedName name="_______CPL1" localSheetId="2">[1]Январь!#REF!</definedName>
    <definedName name="_______CPL1" localSheetId="1">[1]Январь!#REF!</definedName>
    <definedName name="_______CPL1" localSheetId="3">[1]Январь!#REF!</definedName>
    <definedName name="_______CPL1" localSheetId="4">[1]Январь!#REF!</definedName>
    <definedName name="_______CPL1">[1]Январь!#REF!</definedName>
    <definedName name="_______CPL2" localSheetId="2">[1]Январь!#REF!</definedName>
    <definedName name="_______CPL2" localSheetId="1">[1]Январь!#REF!</definedName>
    <definedName name="_______CPL2" localSheetId="3">[1]Январь!#REF!</definedName>
    <definedName name="_______CPL2" localSheetId="4">[1]Январь!#REF!</definedName>
    <definedName name="_______CPL2">[1]Январь!#REF!</definedName>
    <definedName name="_______FPL1" localSheetId="2">'[2]Сводная смета УГМС'!#REF!</definedName>
    <definedName name="_______FPL1" localSheetId="1">'[2]Сводная смета УГМС'!#REF!</definedName>
    <definedName name="_______FPL1" localSheetId="3">'[2]Сводная смета УГМС'!#REF!</definedName>
    <definedName name="_______FPL1" localSheetId="4">'[2]Сводная смета УГМС'!#REF!</definedName>
    <definedName name="_______FPL1">'[2]Сводная смета УГМС'!#REF!</definedName>
    <definedName name="_______LAB10" localSheetId="2">[1]Январь!#REF!</definedName>
    <definedName name="_______LAB10" localSheetId="1">[1]Январь!#REF!</definedName>
    <definedName name="_______LAB10" localSheetId="3">[1]Январь!#REF!</definedName>
    <definedName name="_______LAB10" localSheetId="4">[1]Январь!#REF!</definedName>
    <definedName name="_______LAB10">[1]Январь!#REF!</definedName>
    <definedName name="_______LAB2" localSheetId="2">[1]Январь!#REF!</definedName>
    <definedName name="_______LAB2" localSheetId="1">[1]Январь!#REF!</definedName>
    <definedName name="_______LAB2" localSheetId="3">[1]Январь!#REF!</definedName>
    <definedName name="_______LAB2" localSheetId="4">[1]Январь!#REF!</definedName>
    <definedName name="_______LAB2">[1]Январь!#REF!</definedName>
    <definedName name="_______LAB3" localSheetId="2">[1]Январь!#REF!</definedName>
    <definedName name="_______LAB3" localSheetId="1">[1]Январь!#REF!</definedName>
    <definedName name="_______LAB3" localSheetId="3">[1]Январь!#REF!</definedName>
    <definedName name="_______LAB3" localSheetId="4">[1]Январь!#REF!</definedName>
    <definedName name="_______LAB3">[1]Январь!#REF!</definedName>
    <definedName name="_______LAB4" localSheetId="2">[1]Январь!#REF!</definedName>
    <definedName name="_______LAB4" localSheetId="1">[1]Январь!#REF!</definedName>
    <definedName name="_______LAB4" localSheetId="3">[1]Январь!#REF!</definedName>
    <definedName name="_______LAB4" localSheetId="4">[1]Январь!#REF!</definedName>
    <definedName name="_______LAB4">[1]Январь!#REF!</definedName>
    <definedName name="_______LAB5" localSheetId="2">[1]Январь!#REF!</definedName>
    <definedName name="_______LAB5" localSheetId="1">[1]Январь!#REF!</definedName>
    <definedName name="_______LAB5" localSheetId="3">[1]Январь!#REF!</definedName>
    <definedName name="_______LAB5" localSheetId="4">[1]Январь!#REF!</definedName>
    <definedName name="_______LAB5">[1]Январь!#REF!</definedName>
    <definedName name="_______LAB50" localSheetId="2">[1]Январь!#REF!</definedName>
    <definedName name="_______LAB50" localSheetId="1">[1]Январь!#REF!</definedName>
    <definedName name="_______LAB50" localSheetId="3">[1]Январь!#REF!</definedName>
    <definedName name="_______LAB50" localSheetId="4">[1]Январь!#REF!</definedName>
    <definedName name="_______LAB50">[1]Январь!#REF!</definedName>
    <definedName name="_______LAB51" localSheetId="2">[1]Январь!#REF!</definedName>
    <definedName name="_______LAB51" localSheetId="1">[1]Январь!#REF!</definedName>
    <definedName name="_______LAB51" localSheetId="3">[1]Январь!#REF!</definedName>
    <definedName name="_______LAB51" localSheetId="4">[1]Январь!#REF!</definedName>
    <definedName name="_______LAB51">[1]Январь!#REF!</definedName>
    <definedName name="_______LAB52" localSheetId="2">[1]Январь!#REF!</definedName>
    <definedName name="_______LAB52" localSheetId="1">[1]Январь!#REF!</definedName>
    <definedName name="_______LAB52" localSheetId="3">[1]Январь!#REF!</definedName>
    <definedName name="_______LAB52" localSheetId="4">[1]Январь!#REF!</definedName>
    <definedName name="_______LAB52">[1]Январь!#REF!</definedName>
    <definedName name="_______LAB53" localSheetId="2">[1]Январь!#REF!</definedName>
    <definedName name="_______LAB53" localSheetId="1">[1]Январь!#REF!</definedName>
    <definedName name="_______LAB53" localSheetId="3">[1]Январь!#REF!</definedName>
    <definedName name="_______LAB53" localSheetId="4">[1]Январь!#REF!</definedName>
    <definedName name="_______LAB53">[1]Январь!#REF!</definedName>
    <definedName name="_______LAB59" localSheetId="4">[1]Январь!#REF!</definedName>
    <definedName name="_______LAB59">[1]Январь!#REF!</definedName>
    <definedName name="_______LAB6" localSheetId="2">[1]Январь!#REF!</definedName>
    <definedName name="_______LAB6" localSheetId="1">[1]Январь!#REF!</definedName>
    <definedName name="_______LAB6" localSheetId="3">[1]Январь!#REF!</definedName>
    <definedName name="_______LAB6" localSheetId="4">[1]Январь!#REF!</definedName>
    <definedName name="_______LAB6">[1]Январь!#REF!</definedName>
    <definedName name="_______LAB7" localSheetId="2">[1]Январь!#REF!</definedName>
    <definedName name="_______LAB7" localSheetId="1">[1]Январь!#REF!</definedName>
    <definedName name="_______LAB7" localSheetId="3">[1]Январь!#REF!</definedName>
    <definedName name="_______LAB7" localSheetId="4">[1]Январь!#REF!</definedName>
    <definedName name="_______LAB7">[1]Январь!#REF!</definedName>
    <definedName name="_______LAB8" localSheetId="2">[1]Январь!#REF!</definedName>
    <definedName name="_______LAB8" localSheetId="1">[1]Январь!#REF!</definedName>
    <definedName name="_______LAB8" localSheetId="3">[1]Январь!#REF!</definedName>
    <definedName name="_______LAB8" localSheetId="4">[1]Январь!#REF!</definedName>
    <definedName name="_______LAB8">[1]Январь!#REF!</definedName>
    <definedName name="_______MEN1" localSheetId="2">[1]Январь!#REF!</definedName>
    <definedName name="_______MEN1" localSheetId="1">[1]Январь!#REF!</definedName>
    <definedName name="_______MEN1" localSheetId="3">[1]Январь!#REF!</definedName>
    <definedName name="_______MEN1" localSheetId="4">[1]Январь!#REF!</definedName>
    <definedName name="_______MEN1">[1]Январь!#REF!</definedName>
    <definedName name="_______MEN12" localSheetId="2">[1]Январь!#REF!</definedName>
    <definedName name="_______MEN12" localSheetId="1">[1]Январь!#REF!</definedName>
    <definedName name="_______MEN12" localSheetId="3">[1]Январь!#REF!</definedName>
    <definedName name="_______MEN12" localSheetId="4">[1]Январь!#REF!</definedName>
    <definedName name="_______MEN12">[1]Январь!#REF!</definedName>
    <definedName name="_______MEN2" localSheetId="2">[1]Январь!#REF!</definedName>
    <definedName name="_______MEN2" localSheetId="1">[1]Январь!#REF!</definedName>
    <definedName name="_______MEN2" localSheetId="3">[1]Январь!#REF!</definedName>
    <definedName name="_______MEN2" localSheetId="4">[1]Январь!#REF!</definedName>
    <definedName name="_______MEN2">[1]Январь!#REF!</definedName>
    <definedName name="_______MEN3" localSheetId="2">[1]Январь!#REF!</definedName>
    <definedName name="_______MEN3" localSheetId="1">[1]Январь!#REF!</definedName>
    <definedName name="_______MEN3" localSheetId="3">[1]Январь!#REF!</definedName>
    <definedName name="_______MEN3" localSheetId="4">[1]Январь!#REF!</definedName>
    <definedName name="_______MEN3">[1]Январь!#REF!</definedName>
    <definedName name="_______MEN4" localSheetId="2">[1]Январь!#REF!</definedName>
    <definedName name="_______MEN4" localSheetId="1">[1]Январь!#REF!</definedName>
    <definedName name="_______MEN4" localSheetId="3">[1]Январь!#REF!</definedName>
    <definedName name="_______MEN4" localSheetId="4">[1]Январь!#REF!</definedName>
    <definedName name="_______MEN4">[1]Январь!#REF!</definedName>
    <definedName name="_______MEN6" localSheetId="2">[1]Январь!#REF!</definedName>
    <definedName name="_______MEN6" localSheetId="1">[1]Январь!#REF!</definedName>
    <definedName name="_______MEN6" localSheetId="3">[1]Январь!#REF!</definedName>
    <definedName name="_______MEN6" localSheetId="4">[1]Январь!#REF!</definedName>
    <definedName name="_______MEN6">[1]Январь!#REF!</definedName>
    <definedName name="_______MEN7" localSheetId="2">[1]Январь!#REF!</definedName>
    <definedName name="_______MEN7" localSheetId="1">[1]Январь!#REF!</definedName>
    <definedName name="_______MEN7" localSheetId="3">[1]Январь!#REF!</definedName>
    <definedName name="_______MEN7" localSheetId="4">[1]Январь!#REF!</definedName>
    <definedName name="_______MEN7">[1]Январь!#REF!</definedName>
    <definedName name="_______MEN8" localSheetId="2">[1]Январь!#REF!</definedName>
    <definedName name="_______MEN8" localSheetId="1">[1]Январь!#REF!</definedName>
    <definedName name="_______MEN8" localSheetId="3">[1]Январь!#REF!</definedName>
    <definedName name="_______MEN8" localSheetId="4">[1]Январь!#REF!</definedName>
    <definedName name="_______MEN8">[1]Январь!#REF!</definedName>
    <definedName name="_______MES1" localSheetId="2">[1]Январь!#REF!</definedName>
    <definedName name="_______MES1" localSheetId="1">[1]Январь!#REF!</definedName>
    <definedName name="_______MES1" localSheetId="3">[1]Январь!#REF!</definedName>
    <definedName name="_______MES1" localSheetId="4">[1]Январь!#REF!</definedName>
    <definedName name="_______MES1">[1]Январь!#REF!</definedName>
    <definedName name="_______RPL1" localSheetId="2">[1]Январь!#REF!</definedName>
    <definedName name="_______RPL1" localSheetId="1">[1]Январь!#REF!</definedName>
    <definedName name="_______RPL1" localSheetId="3">[1]Январь!#REF!</definedName>
    <definedName name="_______RPL1" localSheetId="4">[1]Январь!#REF!</definedName>
    <definedName name="_______RPL1">[1]Январь!#REF!</definedName>
    <definedName name="_______RPL2" localSheetId="2">[1]Январь!#REF!</definedName>
    <definedName name="_______RPL2" localSheetId="1">[1]Январь!#REF!</definedName>
    <definedName name="_______RPL2" localSheetId="3">[1]Январь!#REF!</definedName>
    <definedName name="_______RPL2" localSheetId="4">[1]Январь!#REF!</definedName>
    <definedName name="_______RPL2">[1]Январь!#REF!</definedName>
    <definedName name="_______RPL3" localSheetId="2">'[3]Сводная смета УГМС'!#REF!</definedName>
    <definedName name="_______RPL3" localSheetId="1">'[3]Сводная смета УГМС'!#REF!</definedName>
    <definedName name="_______RPL3" localSheetId="3">'[3]Сводная смета УГМС'!#REF!</definedName>
    <definedName name="_______RPL3" localSheetId="4">'[3]Сводная смета УГМС'!#REF!</definedName>
    <definedName name="_______RPL3">'[3]Сводная смета УГМС'!#REF!</definedName>
    <definedName name="______COM1" localSheetId="2">[1]Январь!#REF!</definedName>
    <definedName name="______COM1" localSheetId="1">[1]Январь!#REF!</definedName>
    <definedName name="______COM1" localSheetId="3">[1]Январь!#REF!</definedName>
    <definedName name="______COM1" localSheetId="4">[1]Январь!#REF!</definedName>
    <definedName name="______COM1">[1]Январь!#REF!</definedName>
    <definedName name="______COM2" localSheetId="2">[1]Январь!#REF!</definedName>
    <definedName name="______COM2" localSheetId="1">[1]Январь!#REF!</definedName>
    <definedName name="______COM2" localSheetId="3">[1]Январь!#REF!</definedName>
    <definedName name="______COM2" localSheetId="4">[1]Январь!#REF!</definedName>
    <definedName name="______COM2">[1]Январь!#REF!</definedName>
    <definedName name="______CPL1" localSheetId="2">[1]Январь!#REF!</definedName>
    <definedName name="______CPL1" localSheetId="1">[1]Январь!#REF!</definedName>
    <definedName name="______CPL1" localSheetId="3">[1]Январь!#REF!</definedName>
    <definedName name="______CPL1" localSheetId="4">[1]Январь!#REF!</definedName>
    <definedName name="______CPL1">[1]Январь!#REF!</definedName>
    <definedName name="______CPL2" localSheetId="2">[1]Январь!#REF!</definedName>
    <definedName name="______CPL2" localSheetId="1">[1]Январь!#REF!</definedName>
    <definedName name="______CPL2" localSheetId="3">[1]Январь!#REF!</definedName>
    <definedName name="______CPL2" localSheetId="4">[1]Январь!#REF!</definedName>
    <definedName name="______CPL2">[1]Январь!#REF!</definedName>
    <definedName name="______FPL1" localSheetId="2">'[2]Сводная смета УГМС'!#REF!</definedName>
    <definedName name="______FPL1" localSheetId="1">'[2]Сводная смета УГМС'!#REF!</definedName>
    <definedName name="______FPL1" localSheetId="3">'[2]Сводная смета УГМС'!#REF!</definedName>
    <definedName name="______FPL1" localSheetId="4">'[2]Сводная смета УГМС'!#REF!</definedName>
    <definedName name="______FPL1">'[2]Сводная смета УГМС'!#REF!</definedName>
    <definedName name="______LAB10" localSheetId="2">[1]Январь!#REF!</definedName>
    <definedName name="______LAB10" localSheetId="1">[1]Январь!#REF!</definedName>
    <definedName name="______LAB10" localSheetId="3">[1]Январь!#REF!</definedName>
    <definedName name="______LAB10" localSheetId="4">[1]Январь!#REF!</definedName>
    <definedName name="______LAB10">[1]Январь!#REF!</definedName>
    <definedName name="______LAB2" localSheetId="2">[1]Январь!#REF!</definedName>
    <definedName name="______LAB2" localSheetId="1">[1]Январь!#REF!</definedName>
    <definedName name="______LAB2" localSheetId="3">[1]Январь!#REF!</definedName>
    <definedName name="______LAB2" localSheetId="4">[1]Январь!#REF!</definedName>
    <definedName name="______LAB2">[1]Январь!#REF!</definedName>
    <definedName name="______LAB3" localSheetId="2">[1]Январь!#REF!</definedName>
    <definedName name="______LAB3" localSheetId="1">[1]Январь!#REF!</definedName>
    <definedName name="______LAB3" localSheetId="3">[1]Январь!#REF!</definedName>
    <definedName name="______LAB3" localSheetId="4">[1]Январь!#REF!</definedName>
    <definedName name="______LAB3">[1]Январь!#REF!</definedName>
    <definedName name="______LAB4" localSheetId="2">[1]Январь!#REF!</definedName>
    <definedName name="______LAB4" localSheetId="1">[1]Январь!#REF!</definedName>
    <definedName name="______LAB4" localSheetId="3">[1]Январь!#REF!</definedName>
    <definedName name="______LAB4" localSheetId="4">[1]Январь!#REF!</definedName>
    <definedName name="______LAB4">[1]Январь!#REF!</definedName>
    <definedName name="______LAB5" localSheetId="2">[1]Январь!#REF!</definedName>
    <definedName name="______LAB5" localSheetId="1">[1]Январь!#REF!</definedName>
    <definedName name="______LAB5" localSheetId="3">[1]Январь!#REF!</definedName>
    <definedName name="______LAB5" localSheetId="4">[1]Январь!#REF!</definedName>
    <definedName name="______LAB5">[1]Январь!#REF!</definedName>
    <definedName name="______LAB50" localSheetId="2">[1]Январь!#REF!</definedName>
    <definedName name="______LAB50" localSheetId="1">[1]Январь!#REF!</definedName>
    <definedName name="______LAB50" localSheetId="3">[1]Январь!#REF!</definedName>
    <definedName name="______LAB50" localSheetId="4">[1]Январь!#REF!</definedName>
    <definedName name="______LAB50">[1]Январь!#REF!</definedName>
    <definedName name="______LAB51" localSheetId="2">[1]Январь!#REF!</definedName>
    <definedName name="______LAB51" localSheetId="1">[1]Январь!#REF!</definedName>
    <definedName name="______LAB51" localSheetId="3">[1]Январь!#REF!</definedName>
    <definedName name="______LAB51" localSheetId="4">[1]Январь!#REF!</definedName>
    <definedName name="______LAB51">[1]Январь!#REF!</definedName>
    <definedName name="______LAB52" localSheetId="2">[1]Январь!#REF!</definedName>
    <definedName name="______LAB52" localSheetId="1">[1]Январь!#REF!</definedName>
    <definedName name="______LAB52" localSheetId="3">[1]Январь!#REF!</definedName>
    <definedName name="______LAB52" localSheetId="4">[1]Январь!#REF!</definedName>
    <definedName name="______LAB52">[1]Январь!#REF!</definedName>
    <definedName name="______LAB53" localSheetId="2">[1]Январь!#REF!</definedName>
    <definedName name="______LAB53" localSheetId="1">[1]Январь!#REF!</definedName>
    <definedName name="______LAB53" localSheetId="3">[1]Январь!#REF!</definedName>
    <definedName name="______LAB53" localSheetId="4">[1]Январь!#REF!</definedName>
    <definedName name="______LAB53">[1]Январь!#REF!</definedName>
    <definedName name="______LAB6" localSheetId="2">[1]Январь!#REF!</definedName>
    <definedName name="______LAB6" localSheetId="1">[1]Январь!#REF!</definedName>
    <definedName name="______LAB6" localSheetId="3">[1]Январь!#REF!</definedName>
    <definedName name="______LAB6" localSheetId="4">[1]Январь!#REF!</definedName>
    <definedName name="______LAB6">[1]Январь!#REF!</definedName>
    <definedName name="______LAB7" localSheetId="2">[1]Январь!#REF!</definedName>
    <definedName name="______LAB7" localSheetId="1">[1]Январь!#REF!</definedName>
    <definedName name="______LAB7" localSheetId="3">[1]Январь!#REF!</definedName>
    <definedName name="______LAB7" localSheetId="4">[1]Январь!#REF!</definedName>
    <definedName name="______LAB7">[1]Январь!#REF!</definedName>
    <definedName name="______LAB8" localSheetId="2">[1]Январь!#REF!</definedName>
    <definedName name="______LAB8" localSheetId="1">[1]Январь!#REF!</definedName>
    <definedName name="______LAB8" localSheetId="3">[1]Январь!#REF!</definedName>
    <definedName name="______LAB8" localSheetId="4">[1]Январь!#REF!</definedName>
    <definedName name="______LAB8">[1]Январь!#REF!</definedName>
    <definedName name="______MEN1" localSheetId="2">[1]Январь!#REF!</definedName>
    <definedName name="______MEN1" localSheetId="1">[1]Январь!#REF!</definedName>
    <definedName name="______MEN1" localSheetId="3">[1]Январь!#REF!</definedName>
    <definedName name="______MEN1" localSheetId="4">[1]Январь!#REF!</definedName>
    <definedName name="______MEN1">[1]Январь!#REF!</definedName>
    <definedName name="______MEN12" localSheetId="2">[1]Январь!#REF!</definedName>
    <definedName name="______MEN12" localSheetId="1">[1]Январь!#REF!</definedName>
    <definedName name="______MEN12" localSheetId="3">[1]Январь!#REF!</definedName>
    <definedName name="______MEN12" localSheetId="4">[1]Январь!#REF!</definedName>
    <definedName name="______MEN12">[1]Январь!#REF!</definedName>
    <definedName name="______MEN2" localSheetId="2">[1]Январь!#REF!</definedName>
    <definedName name="______MEN2" localSheetId="1">[1]Январь!#REF!</definedName>
    <definedName name="______MEN2" localSheetId="3">[1]Январь!#REF!</definedName>
    <definedName name="______MEN2" localSheetId="4">[1]Январь!#REF!</definedName>
    <definedName name="______MEN2">[1]Январь!#REF!</definedName>
    <definedName name="______MEN3" localSheetId="2">[1]Январь!#REF!</definedName>
    <definedName name="______MEN3" localSheetId="1">[1]Январь!#REF!</definedName>
    <definedName name="______MEN3" localSheetId="3">[1]Январь!#REF!</definedName>
    <definedName name="______MEN3" localSheetId="4">[1]Январь!#REF!</definedName>
    <definedName name="______MEN3">[1]Январь!#REF!</definedName>
    <definedName name="______MEN4" localSheetId="2">[1]Январь!#REF!</definedName>
    <definedName name="______MEN4" localSheetId="1">[1]Январь!#REF!</definedName>
    <definedName name="______MEN4" localSheetId="3">[1]Январь!#REF!</definedName>
    <definedName name="______MEN4" localSheetId="4">[1]Январь!#REF!</definedName>
    <definedName name="______MEN4">[1]Январь!#REF!</definedName>
    <definedName name="______MEN6" localSheetId="2">[1]Январь!#REF!</definedName>
    <definedName name="______MEN6" localSheetId="1">[1]Январь!#REF!</definedName>
    <definedName name="______MEN6" localSheetId="3">[1]Январь!#REF!</definedName>
    <definedName name="______MEN6" localSheetId="4">[1]Январь!#REF!</definedName>
    <definedName name="______MEN6">[1]Январь!#REF!</definedName>
    <definedName name="______MEN7" localSheetId="2">[1]Январь!#REF!</definedName>
    <definedName name="______MEN7" localSheetId="1">[1]Январь!#REF!</definedName>
    <definedName name="______MEN7" localSheetId="3">[1]Январь!#REF!</definedName>
    <definedName name="______MEN7" localSheetId="4">[1]Январь!#REF!</definedName>
    <definedName name="______MEN7">[1]Январь!#REF!</definedName>
    <definedName name="______MEN8" localSheetId="2">[1]Январь!#REF!</definedName>
    <definedName name="______MEN8" localSheetId="1">[1]Январь!#REF!</definedName>
    <definedName name="______MEN8" localSheetId="3">[1]Январь!#REF!</definedName>
    <definedName name="______MEN8" localSheetId="4">[1]Январь!#REF!</definedName>
    <definedName name="______MEN8">[1]Январь!#REF!</definedName>
    <definedName name="______MES1" localSheetId="2">[1]Январь!#REF!</definedName>
    <definedName name="______MES1" localSheetId="1">[1]Январь!#REF!</definedName>
    <definedName name="______MES1" localSheetId="3">[1]Январь!#REF!</definedName>
    <definedName name="______MES1" localSheetId="4">[1]Январь!#REF!</definedName>
    <definedName name="______MES1">[1]Январь!#REF!</definedName>
    <definedName name="______RPL1" localSheetId="2">[1]Январь!#REF!</definedName>
    <definedName name="______RPL1" localSheetId="1">[1]Январь!#REF!</definedName>
    <definedName name="______RPL1" localSheetId="3">[1]Январь!#REF!</definedName>
    <definedName name="______RPL1" localSheetId="4">[1]Январь!#REF!</definedName>
    <definedName name="______RPL1">[1]Январь!#REF!</definedName>
    <definedName name="______RPL2" localSheetId="2">[1]Январь!#REF!</definedName>
    <definedName name="______RPL2" localSheetId="1">[1]Январь!#REF!</definedName>
    <definedName name="______RPL2" localSheetId="3">[1]Январь!#REF!</definedName>
    <definedName name="______RPL2" localSheetId="4">[1]Январь!#REF!</definedName>
    <definedName name="______RPL2">[1]Январь!#REF!</definedName>
    <definedName name="______RPL3" localSheetId="2">'[3]Сводная смета УГМС'!#REF!</definedName>
    <definedName name="______RPL3" localSheetId="1">'[3]Сводная смета УГМС'!#REF!</definedName>
    <definedName name="______RPL3" localSheetId="3">'[3]Сводная смета УГМС'!#REF!</definedName>
    <definedName name="______RPL3" localSheetId="4">'[3]Сводная смета УГМС'!#REF!</definedName>
    <definedName name="______RPL3">'[3]Сводная смета УГМС'!#REF!</definedName>
    <definedName name="_____COM1" localSheetId="2">[1]Январь!#REF!</definedName>
    <definedName name="_____COM1" localSheetId="1">[1]Январь!#REF!</definedName>
    <definedName name="_____COM1" localSheetId="3">[1]Январь!#REF!</definedName>
    <definedName name="_____COM1" localSheetId="4">[1]Январь!#REF!</definedName>
    <definedName name="_____COM1">[1]Январь!#REF!</definedName>
    <definedName name="_____COM2" localSheetId="2">[1]Январь!#REF!</definedName>
    <definedName name="_____COM2" localSheetId="1">[1]Январь!#REF!</definedName>
    <definedName name="_____COM2" localSheetId="3">[1]Январь!#REF!</definedName>
    <definedName name="_____COM2" localSheetId="4">[1]Январь!#REF!</definedName>
    <definedName name="_____COM2">[1]Январь!#REF!</definedName>
    <definedName name="_____CPL1" localSheetId="2">[1]Январь!#REF!</definedName>
    <definedName name="_____CPL1" localSheetId="1">[1]Январь!#REF!</definedName>
    <definedName name="_____CPL1" localSheetId="3">[1]Январь!#REF!</definedName>
    <definedName name="_____CPL1" localSheetId="4">[1]Январь!#REF!</definedName>
    <definedName name="_____CPL1">[1]Январь!#REF!</definedName>
    <definedName name="_____CPL2" localSheetId="2">[1]Январь!#REF!</definedName>
    <definedName name="_____CPL2" localSheetId="1">[1]Январь!#REF!</definedName>
    <definedName name="_____CPL2" localSheetId="3">[1]Январь!#REF!</definedName>
    <definedName name="_____CPL2" localSheetId="4">[1]Январь!#REF!</definedName>
    <definedName name="_____CPL2">[1]Январь!#REF!</definedName>
    <definedName name="_____FPL1" localSheetId="2">'[2]Сводная смета УГМС'!#REF!</definedName>
    <definedName name="_____FPL1" localSheetId="1">'[2]Сводная смета УГМС'!#REF!</definedName>
    <definedName name="_____FPL1" localSheetId="3">'[2]Сводная смета УГМС'!#REF!</definedName>
    <definedName name="_____FPL1" localSheetId="4">'[2]Сводная смета УГМС'!#REF!</definedName>
    <definedName name="_____FPL1">'[2]Сводная смета УГМС'!#REF!</definedName>
    <definedName name="_____LAB10" localSheetId="2">[1]Январь!#REF!</definedName>
    <definedName name="_____LAB10" localSheetId="1">[1]Январь!#REF!</definedName>
    <definedName name="_____LAB10" localSheetId="3">[1]Январь!#REF!</definedName>
    <definedName name="_____LAB10" localSheetId="4">[1]Январь!#REF!</definedName>
    <definedName name="_____LAB10">[1]Январь!#REF!</definedName>
    <definedName name="_____LAB2" localSheetId="2">[1]Январь!#REF!</definedName>
    <definedName name="_____LAB2" localSheetId="1">[1]Январь!#REF!</definedName>
    <definedName name="_____LAB2" localSheetId="3">[1]Январь!#REF!</definedName>
    <definedName name="_____LAB2" localSheetId="4">[1]Январь!#REF!</definedName>
    <definedName name="_____LAB2">[1]Январь!#REF!</definedName>
    <definedName name="_____LAB3" localSheetId="2">[1]Январь!#REF!</definedName>
    <definedName name="_____LAB3" localSheetId="1">[1]Январь!#REF!</definedName>
    <definedName name="_____LAB3" localSheetId="3">[1]Январь!#REF!</definedName>
    <definedName name="_____LAB3" localSheetId="4">[1]Январь!#REF!</definedName>
    <definedName name="_____LAB3">[1]Январь!#REF!</definedName>
    <definedName name="_____LAB4" localSheetId="2">[1]Январь!#REF!</definedName>
    <definedName name="_____LAB4" localSheetId="1">[1]Январь!#REF!</definedName>
    <definedName name="_____LAB4" localSheetId="3">[1]Январь!#REF!</definedName>
    <definedName name="_____LAB4" localSheetId="4">[1]Январь!#REF!</definedName>
    <definedName name="_____LAB4">[1]Январь!#REF!</definedName>
    <definedName name="_____LAB5" localSheetId="2">[1]Январь!#REF!</definedName>
    <definedName name="_____LAB5" localSheetId="1">[1]Январь!#REF!</definedName>
    <definedName name="_____LAB5" localSheetId="3">[1]Январь!#REF!</definedName>
    <definedName name="_____LAB5" localSheetId="4">[1]Январь!#REF!</definedName>
    <definedName name="_____LAB5">[1]Январь!#REF!</definedName>
    <definedName name="_____LAB50" localSheetId="2">[1]Январь!#REF!</definedName>
    <definedName name="_____LAB50" localSheetId="1">[1]Январь!#REF!</definedName>
    <definedName name="_____LAB50" localSheetId="3">[1]Январь!#REF!</definedName>
    <definedName name="_____LAB50" localSheetId="4">[1]Январь!#REF!</definedName>
    <definedName name="_____LAB50">[1]Январь!#REF!</definedName>
    <definedName name="_____LAB51" localSheetId="2">[1]Январь!#REF!</definedName>
    <definedName name="_____LAB51" localSheetId="1">[1]Январь!#REF!</definedName>
    <definedName name="_____LAB51" localSheetId="3">[1]Январь!#REF!</definedName>
    <definedName name="_____LAB51" localSheetId="4">[1]Январь!#REF!</definedName>
    <definedName name="_____LAB51">[1]Январь!#REF!</definedName>
    <definedName name="_____LAB52" localSheetId="2">[1]Январь!#REF!</definedName>
    <definedName name="_____LAB52" localSheetId="1">[1]Январь!#REF!</definedName>
    <definedName name="_____LAB52" localSheetId="3">[1]Январь!#REF!</definedName>
    <definedName name="_____LAB52" localSheetId="4">[1]Январь!#REF!</definedName>
    <definedName name="_____LAB52">[1]Январь!#REF!</definedName>
    <definedName name="_____LAB53" localSheetId="2">[1]Январь!#REF!</definedName>
    <definedName name="_____LAB53" localSheetId="1">[1]Январь!#REF!</definedName>
    <definedName name="_____LAB53" localSheetId="3">[1]Январь!#REF!</definedName>
    <definedName name="_____LAB53" localSheetId="4">[1]Январь!#REF!</definedName>
    <definedName name="_____LAB53">[1]Январь!#REF!</definedName>
    <definedName name="_____LAB6" localSheetId="2">[1]Январь!#REF!</definedName>
    <definedName name="_____LAB6" localSheetId="1">[1]Январь!#REF!</definedName>
    <definedName name="_____LAB6" localSheetId="3">[1]Январь!#REF!</definedName>
    <definedName name="_____LAB6" localSheetId="4">[1]Январь!#REF!</definedName>
    <definedName name="_____LAB6">[1]Январь!#REF!</definedName>
    <definedName name="_____LAB7" localSheetId="2">[1]Январь!#REF!</definedName>
    <definedName name="_____LAB7" localSheetId="1">[1]Январь!#REF!</definedName>
    <definedName name="_____LAB7" localSheetId="3">[1]Январь!#REF!</definedName>
    <definedName name="_____LAB7" localSheetId="4">[1]Январь!#REF!</definedName>
    <definedName name="_____LAB7">[1]Январь!#REF!</definedName>
    <definedName name="_____LAB8" localSheetId="2">[1]Январь!#REF!</definedName>
    <definedName name="_____LAB8" localSheetId="1">[1]Январь!#REF!</definedName>
    <definedName name="_____LAB8" localSheetId="3">[1]Январь!#REF!</definedName>
    <definedName name="_____LAB8" localSheetId="4">[1]Январь!#REF!</definedName>
    <definedName name="_____LAB8">[1]Январь!#REF!</definedName>
    <definedName name="_____MEN1" localSheetId="2">[1]Январь!#REF!</definedName>
    <definedName name="_____MEN1" localSheetId="1">[1]Январь!#REF!</definedName>
    <definedName name="_____MEN1" localSheetId="3">[1]Январь!#REF!</definedName>
    <definedName name="_____MEN1" localSheetId="4">[1]Январь!#REF!</definedName>
    <definedName name="_____MEN1">[1]Январь!#REF!</definedName>
    <definedName name="_____MEN12" localSheetId="2">[1]Январь!#REF!</definedName>
    <definedName name="_____MEN12" localSheetId="1">[1]Январь!#REF!</definedName>
    <definedName name="_____MEN12" localSheetId="3">[1]Январь!#REF!</definedName>
    <definedName name="_____MEN12" localSheetId="4">[1]Январь!#REF!</definedName>
    <definedName name="_____MEN12">[1]Январь!#REF!</definedName>
    <definedName name="_____MEN2" localSheetId="2">[1]Январь!#REF!</definedName>
    <definedName name="_____MEN2" localSheetId="1">[1]Январь!#REF!</definedName>
    <definedName name="_____MEN2" localSheetId="3">[1]Январь!#REF!</definedName>
    <definedName name="_____MEN2" localSheetId="4">[1]Январь!#REF!</definedName>
    <definedName name="_____MEN2">[1]Январь!#REF!</definedName>
    <definedName name="_____MEN3" localSheetId="2">[1]Январь!#REF!</definedName>
    <definedName name="_____MEN3" localSheetId="1">[1]Январь!#REF!</definedName>
    <definedName name="_____MEN3" localSheetId="3">[1]Январь!#REF!</definedName>
    <definedName name="_____MEN3" localSheetId="4">[1]Январь!#REF!</definedName>
    <definedName name="_____MEN3">[1]Январь!#REF!</definedName>
    <definedName name="_____MEN4" localSheetId="2">[1]Январь!#REF!</definedName>
    <definedName name="_____MEN4" localSheetId="1">[1]Январь!#REF!</definedName>
    <definedName name="_____MEN4" localSheetId="3">[1]Январь!#REF!</definedName>
    <definedName name="_____MEN4" localSheetId="4">[1]Январь!#REF!</definedName>
    <definedName name="_____MEN4">[1]Январь!#REF!</definedName>
    <definedName name="_____MEN6" localSheetId="2">[1]Январь!#REF!</definedName>
    <definedName name="_____MEN6" localSheetId="1">[1]Январь!#REF!</definedName>
    <definedName name="_____MEN6" localSheetId="3">[1]Январь!#REF!</definedName>
    <definedName name="_____MEN6" localSheetId="4">[1]Январь!#REF!</definedName>
    <definedName name="_____MEN6">[1]Январь!#REF!</definedName>
    <definedName name="_____MEN7" localSheetId="2">[1]Январь!#REF!</definedName>
    <definedName name="_____MEN7" localSheetId="1">[1]Январь!#REF!</definedName>
    <definedName name="_____MEN7" localSheetId="3">[1]Январь!#REF!</definedName>
    <definedName name="_____MEN7" localSheetId="4">[1]Январь!#REF!</definedName>
    <definedName name="_____MEN7">[1]Январь!#REF!</definedName>
    <definedName name="_____MEN8" localSheetId="2">[1]Январь!#REF!</definedName>
    <definedName name="_____MEN8" localSheetId="1">[1]Январь!#REF!</definedName>
    <definedName name="_____MEN8" localSheetId="3">[1]Январь!#REF!</definedName>
    <definedName name="_____MEN8" localSheetId="4">[1]Январь!#REF!</definedName>
    <definedName name="_____MEN8">[1]Январь!#REF!</definedName>
    <definedName name="_____MES1" localSheetId="2">[1]Январь!#REF!</definedName>
    <definedName name="_____MES1" localSheetId="1">[1]Январь!#REF!</definedName>
    <definedName name="_____MES1" localSheetId="3">[1]Январь!#REF!</definedName>
    <definedName name="_____MES1" localSheetId="4">[1]Январь!#REF!</definedName>
    <definedName name="_____MES1">[1]Январь!#REF!</definedName>
    <definedName name="_____RPL1" localSheetId="2">[1]Январь!#REF!</definedName>
    <definedName name="_____RPL1" localSheetId="1">[1]Январь!#REF!</definedName>
    <definedName name="_____RPL1" localSheetId="3">[1]Январь!#REF!</definedName>
    <definedName name="_____RPL1" localSheetId="4">[1]Январь!#REF!</definedName>
    <definedName name="_____RPL1">[1]Январь!#REF!</definedName>
    <definedName name="_____RPL2" localSheetId="2">[1]Январь!#REF!</definedName>
    <definedName name="_____RPL2" localSheetId="1">[1]Январь!#REF!</definedName>
    <definedName name="_____RPL2" localSheetId="3">[1]Январь!#REF!</definedName>
    <definedName name="_____RPL2" localSheetId="4">[1]Январь!#REF!</definedName>
    <definedName name="_____RPL2">[1]Январь!#REF!</definedName>
    <definedName name="_____RPL3" localSheetId="2">'[3]Сводная смета УГМС'!#REF!</definedName>
    <definedName name="_____RPL3" localSheetId="1">'[3]Сводная смета УГМС'!#REF!</definedName>
    <definedName name="_____RPL3" localSheetId="3">'[3]Сводная смета УГМС'!#REF!</definedName>
    <definedName name="_____RPL3" localSheetId="4">'[3]Сводная смета УГМС'!#REF!</definedName>
    <definedName name="_____RPL3">'[3]Сводная смета УГМС'!#REF!</definedName>
    <definedName name="____COM1" localSheetId="2">[1]Январь!#REF!</definedName>
    <definedName name="____COM1" localSheetId="1">[1]Январь!#REF!</definedName>
    <definedName name="____COM1" localSheetId="3">[1]Январь!#REF!</definedName>
    <definedName name="____COM1" localSheetId="4">[1]Январь!#REF!</definedName>
    <definedName name="____COM1">[1]Январь!#REF!</definedName>
    <definedName name="____COM2" localSheetId="2">[1]Январь!#REF!</definedName>
    <definedName name="____COM2" localSheetId="1">[1]Январь!#REF!</definedName>
    <definedName name="____COM2" localSheetId="3">[1]Январь!#REF!</definedName>
    <definedName name="____COM2" localSheetId="4">[1]Январь!#REF!</definedName>
    <definedName name="____COM2">[1]Январь!#REF!</definedName>
    <definedName name="____CPL1" localSheetId="2">[1]Январь!#REF!</definedName>
    <definedName name="____CPL1" localSheetId="1">[1]Январь!#REF!</definedName>
    <definedName name="____CPL1" localSheetId="3">[1]Январь!#REF!</definedName>
    <definedName name="____CPL1" localSheetId="4">[1]Январь!#REF!</definedName>
    <definedName name="____CPL1">[1]Январь!#REF!</definedName>
    <definedName name="____CPL2" localSheetId="2">[1]Январь!#REF!</definedName>
    <definedName name="____CPL2" localSheetId="1">[1]Январь!#REF!</definedName>
    <definedName name="____CPL2" localSheetId="3">[1]Январь!#REF!</definedName>
    <definedName name="____CPL2" localSheetId="4">[1]Январь!#REF!</definedName>
    <definedName name="____CPL2">[1]Январь!#REF!</definedName>
    <definedName name="____FPL1" localSheetId="2">'[2]Сводная смета УГМС'!#REF!</definedName>
    <definedName name="____FPL1" localSheetId="1">'[2]Сводная смета УГМС'!#REF!</definedName>
    <definedName name="____FPL1" localSheetId="3">'[2]Сводная смета УГМС'!#REF!</definedName>
    <definedName name="____FPL1" localSheetId="4">'[2]Сводная смета УГМС'!#REF!</definedName>
    <definedName name="____FPL1">'[2]Сводная смета УГМС'!#REF!</definedName>
    <definedName name="____LAB10" localSheetId="2">[1]Январь!#REF!</definedName>
    <definedName name="____LAB10" localSheetId="1">[1]Январь!#REF!</definedName>
    <definedName name="____LAB10" localSheetId="3">[1]Январь!#REF!</definedName>
    <definedName name="____LAB10" localSheetId="4">[1]Январь!#REF!</definedName>
    <definedName name="____LAB10">[1]Январь!#REF!</definedName>
    <definedName name="____LAB2" localSheetId="2">[1]Январь!#REF!</definedName>
    <definedName name="____LAB2" localSheetId="1">[1]Январь!#REF!</definedName>
    <definedName name="____LAB2" localSheetId="3">[1]Январь!#REF!</definedName>
    <definedName name="____LAB2" localSheetId="4">[1]Январь!#REF!</definedName>
    <definedName name="____LAB2">[1]Январь!#REF!</definedName>
    <definedName name="____LAB3" localSheetId="2">[1]Январь!#REF!</definedName>
    <definedName name="____LAB3" localSheetId="1">[1]Январь!#REF!</definedName>
    <definedName name="____LAB3" localSheetId="3">[1]Январь!#REF!</definedName>
    <definedName name="____LAB3" localSheetId="4">[1]Январь!#REF!</definedName>
    <definedName name="____LAB3">[1]Январь!#REF!</definedName>
    <definedName name="____LAB4" localSheetId="2">[1]Январь!#REF!</definedName>
    <definedName name="____LAB4" localSheetId="1">[1]Январь!#REF!</definedName>
    <definedName name="____LAB4" localSheetId="3">[1]Январь!#REF!</definedName>
    <definedName name="____LAB4" localSheetId="4">[1]Январь!#REF!</definedName>
    <definedName name="____LAB4">[1]Январь!#REF!</definedName>
    <definedName name="____LAB5" localSheetId="2">[1]Январь!#REF!</definedName>
    <definedName name="____LAB5" localSheetId="1">[1]Январь!#REF!</definedName>
    <definedName name="____LAB5" localSheetId="3">[1]Январь!#REF!</definedName>
    <definedName name="____LAB5" localSheetId="4">[1]Январь!#REF!</definedName>
    <definedName name="____LAB5">[1]Январь!#REF!</definedName>
    <definedName name="____LAB50" localSheetId="2">[1]Январь!#REF!</definedName>
    <definedName name="____LAB50" localSheetId="1">[1]Январь!#REF!</definedName>
    <definedName name="____LAB50" localSheetId="3">[1]Январь!#REF!</definedName>
    <definedName name="____LAB50" localSheetId="4">[1]Январь!#REF!</definedName>
    <definedName name="____LAB50">[1]Январь!#REF!</definedName>
    <definedName name="____LAB51" localSheetId="2">[1]Январь!#REF!</definedName>
    <definedName name="____LAB51" localSheetId="1">[1]Январь!#REF!</definedName>
    <definedName name="____LAB51" localSheetId="3">[1]Январь!#REF!</definedName>
    <definedName name="____LAB51" localSheetId="4">[1]Январь!#REF!</definedName>
    <definedName name="____LAB51">[1]Январь!#REF!</definedName>
    <definedName name="____LAB52" localSheetId="2">[1]Январь!#REF!</definedName>
    <definedName name="____LAB52" localSheetId="1">[1]Январь!#REF!</definedName>
    <definedName name="____LAB52" localSheetId="3">[1]Январь!#REF!</definedName>
    <definedName name="____LAB52" localSheetId="4">[1]Январь!#REF!</definedName>
    <definedName name="____LAB52">[1]Январь!#REF!</definedName>
    <definedName name="____LAB53" localSheetId="2">[1]Январь!#REF!</definedName>
    <definedName name="____LAB53" localSheetId="1">[1]Январь!#REF!</definedName>
    <definedName name="____LAB53" localSheetId="3">[1]Январь!#REF!</definedName>
    <definedName name="____LAB53" localSheetId="4">[1]Январь!#REF!</definedName>
    <definedName name="____LAB53">[1]Январь!#REF!</definedName>
    <definedName name="____LAB6" localSheetId="2">[1]Январь!#REF!</definedName>
    <definedName name="____LAB6" localSheetId="1">[1]Январь!#REF!</definedName>
    <definedName name="____LAB6" localSheetId="3">[1]Январь!#REF!</definedName>
    <definedName name="____LAB6" localSheetId="4">[1]Январь!#REF!</definedName>
    <definedName name="____LAB6">[1]Январь!#REF!</definedName>
    <definedName name="____LAB7" localSheetId="2">[1]Январь!#REF!</definedName>
    <definedName name="____LAB7" localSheetId="1">[1]Январь!#REF!</definedName>
    <definedName name="____LAB7" localSheetId="3">[1]Январь!#REF!</definedName>
    <definedName name="____LAB7" localSheetId="4">[1]Январь!#REF!</definedName>
    <definedName name="____LAB7">[1]Январь!#REF!</definedName>
    <definedName name="____LAB8" localSheetId="2">[1]Январь!#REF!</definedName>
    <definedName name="____LAB8" localSheetId="1">[1]Январь!#REF!</definedName>
    <definedName name="____LAB8" localSheetId="3">[1]Январь!#REF!</definedName>
    <definedName name="____LAB8" localSheetId="4">[1]Январь!#REF!</definedName>
    <definedName name="____LAB8">[1]Январь!#REF!</definedName>
    <definedName name="____MEN1" localSheetId="2">[1]Январь!#REF!</definedName>
    <definedName name="____MEN1" localSheetId="1">[1]Январь!#REF!</definedName>
    <definedName name="____MEN1" localSheetId="3">[1]Январь!#REF!</definedName>
    <definedName name="____MEN1" localSheetId="4">[1]Январь!#REF!</definedName>
    <definedName name="____MEN1">[1]Январь!#REF!</definedName>
    <definedName name="____MEN12" localSheetId="2">[1]Январь!#REF!</definedName>
    <definedName name="____MEN12" localSheetId="1">[1]Январь!#REF!</definedName>
    <definedName name="____MEN12" localSheetId="3">[1]Январь!#REF!</definedName>
    <definedName name="____MEN12" localSheetId="4">[1]Январь!#REF!</definedName>
    <definedName name="____MEN12">[1]Январь!#REF!</definedName>
    <definedName name="____MEN2" localSheetId="2">[1]Январь!#REF!</definedName>
    <definedName name="____MEN2" localSheetId="1">[1]Январь!#REF!</definedName>
    <definedName name="____MEN2" localSheetId="3">[1]Январь!#REF!</definedName>
    <definedName name="____MEN2" localSheetId="4">[1]Январь!#REF!</definedName>
    <definedName name="____MEN2">[1]Январь!#REF!</definedName>
    <definedName name="____MEN3" localSheetId="2">[1]Январь!#REF!</definedName>
    <definedName name="____MEN3" localSheetId="1">[1]Январь!#REF!</definedName>
    <definedName name="____MEN3" localSheetId="3">[1]Январь!#REF!</definedName>
    <definedName name="____MEN3" localSheetId="4">[1]Январь!#REF!</definedName>
    <definedName name="____MEN3">[1]Январь!#REF!</definedName>
    <definedName name="____MEN4" localSheetId="2">[1]Январь!#REF!</definedName>
    <definedName name="____MEN4" localSheetId="1">[1]Январь!#REF!</definedName>
    <definedName name="____MEN4" localSheetId="3">[1]Январь!#REF!</definedName>
    <definedName name="____MEN4" localSheetId="4">[1]Январь!#REF!</definedName>
    <definedName name="____MEN4">[1]Январь!#REF!</definedName>
    <definedName name="____MEN6" localSheetId="2">[1]Январь!#REF!</definedName>
    <definedName name="____MEN6" localSheetId="1">[1]Январь!#REF!</definedName>
    <definedName name="____MEN6" localSheetId="3">[1]Январь!#REF!</definedName>
    <definedName name="____MEN6" localSheetId="4">[1]Январь!#REF!</definedName>
    <definedName name="____MEN6">[1]Январь!#REF!</definedName>
    <definedName name="____MEN7" localSheetId="2">[1]Январь!#REF!</definedName>
    <definedName name="____MEN7" localSheetId="1">[1]Январь!#REF!</definedName>
    <definedName name="____MEN7" localSheetId="3">[1]Январь!#REF!</definedName>
    <definedName name="____MEN7" localSheetId="4">[1]Январь!#REF!</definedName>
    <definedName name="____MEN7">[1]Январь!#REF!</definedName>
    <definedName name="____MEN8" localSheetId="2">[1]Январь!#REF!</definedName>
    <definedName name="____MEN8" localSheetId="1">[1]Январь!#REF!</definedName>
    <definedName name="____MEN8" localSheetId="3">[1]Январь!#REF!</definedName>
    <definedName name="____MEN8" localSheetId="4">[1]Январь!#REF!</definedName>
    <definedName name="____MEN8">[1]Январь!#REF!</definedName>
    <definedName name="____MES1" localSheetId="2">[1]Январь!#REF!</definedName>
    <definedName name="____MES1" localSheetId="1">[1]Январь!#REF!</definedName>
    <definedName name="____MES1" localSheetId="3">[1]Январь!#REF!</definedName>
    <definedName name="____MES1" localSheetId="4">[1]Январь!#REF!</definedName>
    <definedName name="____MES1">[1]Январь!#REF!</definedName>
    <definedName name="____RPL1" localSheetId="2">[1]Январь!#REF!</definedName>
    <definedName name="____RPL1" localSheetId="1">[1]Январь!#REF!</definedName>
    <definedName name="____RPL1" localSheetId="3">[1]Январь!#REF!</definedName>
    <definedName name="____RPL1" localSheetId="4">[1]Январь!#REF!</definedName>
    <definedName name="____RPL1">[1]Январь!#REF!</definedName>
    <definedName name="____RPL2" localSheetId="2">[1]Январь!#REF!</definedName>
    <definedName name="____RPL2" localSheetId="1">[1]Январь!#REF!</definedName>
    <definedName name="____RPL2" localSheetId="3">[1]Январь!#REF!</definedName>
    <definedName name="____RPL2" localSheetId="4">[1]Январь!#REF!</definedName>
    <definedName name="____RPL2">[1]Январь!#REF!</definedName>
    <definedName name="____RPL3" localSheetId="2">'[3]Сводная смета УГМС'!#REF!</definedName>
    <definedName name="____RPL3" localSheetId="1">'[3]Сводная смета УГМС'!#REF!</definedName>
    <definedName name="____RPL3" localSheetId="3">'[3]Сводная смета УГМС'!#REF!</definedName>
    <definedName name="____RPL3" localSheetId="4">'[3]Сводная смета УГМС'!#REF!</definedName>
    <definedName name="____RPL3">'[3]Сводная смета УГМС'!#REF!</definedName>
    <definedName name="___COM1" localSheetId="2">[1]Январь!#REF!</definedName>
    <definedName name="___COM1" localSheetId="1">[1]Январь!#REF!</definedName>
    <definedName name="___COM1" localSheetId="3">[1]Январь!#REF!</definedName>
    <definedName name="___COM1" localSheetId="4">[1]Январь!#REF!</definedName>
    <definedName name="___COM1">[1]Январь!#REF!</definedName>
    <definedName name="___COM2" localSheetId="2">[1]Январь!#REF!</definedName>
    <definedName name="___COM2" localSheetId="1">[1]Январь!#REF!</definedName>
    <definedName name="___COM2" localSheetId="3">[1]Январь!#REF!</definedName>
    <definedName name="___COM2" localSheetId="4">[1]Январь!#REF!</definedName>
    <definedName name="___COM2">[1]Январь!#REF!</definedName>
    <definedName name="___CPL1" localSheetId="2">[1]Январь!#REF!</definedName>
    <definedName name="___CPL1" localSheetId="1">[1]Январь!#REF!</definedName>
    <definedName name="___CPL1" localSheetId="3">[1]Январь!#REF!</definedName>
    <definedName name="___CPL1" localSheetId="4">[1]Январь!#REF!</definedName>
    <definedName name="___CPL1">[1]Январь!#REF!</definedName>
    <definedName name="___CPL2" localSheetId="2">[1]Январь!#REF!</definedName>
    <definedName name="___CPL2" localSheetId="1">[1]Январь!#REF!</definedName>
    <definedName name="___CPL2" localSheetId="3">[1]Январь!#REF!</definedName>
    <definedName name="___CPL2" localSheetId="4">[1]Январь!#REF!</definedName>
    <definedName name="___CPL2">[1]Январь!#REF!</definedName>
    <definedName name="___FPL1" localSheetId="2">'[2]Сводная смета УГМС'!#REF!</definedName>
    <definedName name="___FPL1" localSheetId="1">'[2]Сводная смета УГМС'!#REF!</definedName>
    <definedName name="___FPL1" localSheetId="3">'[2]Сводная смета УГМС'!#REF!</definedName>
    <definedName name="___FPL1" localSheetId="4">'[2]Сводная смета УГМС'!#REF!</definedName>
    <definedName name="___FPL1">'[2]Сводная смета УГМС'!#REF!</definedName>
    <definedName name="___LAB10" localSheetId="2">[1]Январь!#REF!</definedName>
    <definedName name="___LAB10" localSheetId="1">[1]Январь!#REF!</definedName>
    <definedName name="___LAB10" localSheetId="3">[1]Январь!#REF!</definedName>
    <definedName name="___LAB10" localSheetId="4">[1]Январь!#REF!</definedName>
    <definedName name="___LAB10">[1]Январь!#REF!</definedName>
    <definedName name="___LAB2" localSheetId="2">[1]Январь!#REF!</definedName>
    <definedName name="___LAB2" localSheetId="1">[1]Январь!#REF!</definedName>
    <definedName name="___LAB2" localSheetId="3">[1]Январь!#REF!</definedName>
    <definedName name="___LAB2" localSheetId="4">[1]Январь!#REF!</definedName>
    <definedName name="___LAB2">[1]Январь!#REF!</definedName>
    <definedName name="___LAB3" localSheetId="2">[1]Январь!#REF!</definedName>
    <definedName name="___LAB3" localSheetId="1">[1]Январь!#REF!</definedName>
    <definedName name="___LAB3" localSheetId="3">[1]Январь!#REF!</definedName>
    <definedName name="___LAB3" localSheetId="4">[1]Январь!#REF!</definedName>
    <definedName name="___LAB3">[1]Январь!#REF!</definedName>
    <definedName name="___LAB4" localSheetId="2">[1]Январь!#REF!</definedName>
    <definedName name="___LAB4" localSheetId="1">[1]Январь!#REF!</definedName>
    <definedName name="___LAB4" localSheetId="3">[1]Январь!#REF!</definedName>
    <definedName name="___LAB4" localSheetId="4">[1]Январь!#REF!</definedName>
    <definedName name="___LAB4">[1]Январь!#REF!</definedName>
    <definedName name="___LAB5" localSheetId="2">[1]Январь!#REF!</definedName>
    <definedName name="___LAB5" localSheetId="1">[1]Январь!#REF!</definedName>
    <definedName name="___LAB5" localSheetId="3">[1]Январь!#REF!</definedName>
    <definedName name="___LAB5" localSheetId="4">[1]Январь!#REF!</definedName>
    <definedName name="___LAB5">[1]Январь!#REF!</definedName>
    <definedName name="___LAB50" localSheetId="2">[1]Январь!#REF!</definedName>
    <definedName name="___LAB50" localSheetId="1">[1]Январь!#REF!</definedName>
    <definedName name="___LAB50" localSheetId="3">[1]Январь!#REF!</definedName>
    <definedName name="___LAB50" localSheetId="4">[1]Январь!#REF!</definedName>
    <definedName name="___LAB50">[1]Январь!#REF!</definedName>
    <definedName name="___LAB51" localSheetId="2">[1]Январь!#REF!</definedName>
    <definedName name="___LAB51" localSheetId="1">[1]Январь!#REF!</definedName>
    <definedName name="___LAB51" localSheetId="3">[1]Январь!#REF!</definedName>
    <definedName name="___LAB51" localSheetId="4">[1]Январь!#REF!</definedName>
    <definedName name="___LAB51">[1]Январь!#REF!</definedName>
    <definedName name="___LAB52" localSheetId="2">[1]Январь!#REF!</definedName>
    <definedName name="___LAB52" localSheetId="1">[1]Январь!#REF!</definedName>
    <definedName name="___LAB52" localSheetId="3">[1]Январь!#REF!</definedName>
    <definedName name="___LAB52" localSheetId="4">[1]Январь!#REF!</definedName>
    <definedName name="___LAB52">[1]Январь!#REF!</definedName>
    <definedName name="___LAB53" localSheetId="2">[1]Январь!#REF!</definedName>
    <definedName name="___LAB53" localSheetId="1">[1]Январь!#REF!</definedName>
    <definedName name="___LAB53" localSheetId="3">[1]Январь!#REF!</definedName>
    <definedName name="___LAB53" localSheetId="4">[1]Январь!#REF!</definedName>
    <definedName name="___LAB53">[1]Январь!#REF!</definedName>
    <definedName name="___LAB6" localSheetId="2">[1]Январь!#REF!</definedName>
    <definedName name="___LAB6" localSheetId="1">[1]Январь!#REF!</definedName>
    <definedName name="___LAB6" localSheetId="3">[1]Январь!#REF!</definedName>
    <definedName name="___LAB6" localSheetId="4">[1]Январь!#REF!</definedName>
    <definedName name="___LAB6">[1]Январь!#REF!</definedName>
    <definedName name="___LAB7" localSheetId="2">[1]Январь!#REF!</definedName>
    <definedName name="___LAB7" localSheetId="1">[1]Январь!#REF!</definedName>
    <definedName name="___LAB7" localSheetId="3">[1]Январь!#REF!</definedName>
    <definedName name="___LAB7" localSheetId="4">[1]Январь!#REF!</definedName>
    <definedName name="___LAB7">[1]Январь!#REF!</definedName>
    <definedName name="___LAB8" localSheetId="2">[1]Январь!#REF!</definedName>
    <definedName name="___LAB8" localSheetId="1">[1]Январь!#REF!</definedName>
    <definedName name="___LAB8" localSheetId="3">[1]Январь!#REF!</definedName>
    <definedName name="___LAB8" localSheetId="4">[1]Январь!#REF!</definedName>
    <definedName name="___LAB8">[1]Январь!#REF!</definedName>
    <definedName name="___MEN1" localSheetId="2">[1]Январь!#REF!</definedName>
    <definedName name="___MEN1" localSheetId="1">[1]Январь!#REF!</definedName>
    <definedName name="___MEN1" localSheetId="3">[1]Январь!#REF!</definedName>
    <definedName name="___MEN1" localSheetId="4">[1]Январь!#REF!</definedName>
    <definedName name="___MEN1">[1]Январь!#REF!</definedName>
    <definedName name="___MEN12" localSheetId="2">[1]Январь!#REF!</definedName>
    <definedName name="___MEN12" localSheetId="1">[1]Январь!#REF!</definedName>
    <definedName name="___MEN12" localSheetId="3">[1]Январь!#REF!</definedName>
    <definedName name="___MEN12" localSheetId="4">[1]Январь!#REF!</definedName>
    <definedName name="___MEN12">[1]Январь!#REF!</definedName>
    <definedName name="___MEN2" localSheetId="2">[1]Январь!#REF!</definedName>
    <definedName name="___MEN2" localSheetId="1">[1]Январь!#REF!</definedName>
    <definedName name="___MEN2" localSheetId="3">[1]Январь!#REF!</definedName>
    <definedName name="___MEN2" localSheetId="4">[1]Январь!#REF!</definedName>
    <definedName name="___MEN2">[1]Январь!#REF!</definedName>
    <definedName name="___MEN3" localSheetId="2">[1]Январь!#REF!</definedName>
    <definedName name="___MEN3" localSheetId="1">[1]Январь!#REF!</definedName>
    <definedName name="___MEN3" localSheetId="3">[1]Январь!#REF!</definedName>
    <definedName name="___MEN3" localSheetId="4">[1]Январь!#REF!</definedName>
    <definedName name="___MEN3">[1]Январь!#REF!</definedName>
    <definedName name="___MEN4" localSheetId="2">[1]Январь!#REF!</definedName>
    <definedName name="___MEN4" localSheetId="1">[1]Январь!#REF!</definedName>
    <definedName name="___MEN4" localSheetId="3">[1]Январь!#REF!</definedName>
    <definedName name="___MEN4" localSheetId="4">[1]Январь!#REF!</definedName>
    <definedName name="___MEN4">[1]Январь!#REF!</definedName>
    <definedName name="___MEN6" localSheetId="2">[1]Январь!#REF!</definedName>
    <definedName name="___MEN6" localSheetId="1">[1]Январь!#REF!</definedName>
    <definedName name="___MEN6" localSheetId="3">[1]Январь!#REF!</definedName>
    <definedName name="___MEN6" localSheetId="4">[1]Январь!#REF!</definedName>
    <definedName name="___MEN6">[1]Январь!#REF!</definedName>
    <definedName name="___MEN7" localSheetId="2">[1]Январь!#REF!</definedName>
    <definedName name="___MEN7" localSheetId="1">[1]Январь!#REF!</definedName>
    <definedName name="___MEN7" localSheetId="3">[1]Январь!#REF!</definedName>
    <definedName name="___MEN7" localSheetId="4">[1]Январь!#REF!</definedName>
    <definedName name="___MEN7">[1]Январь!#REF!</definedName>
    <definedName name="___MEN8" localSheetId="2">[1]Январь!#REF!</definedName>
    <definedName name="___MEN8" localSheetId="1">[1]Январь!#REF!</definedName>
    <definedName name="___MEN8" localSheetId="3">[1]Январь!#REF!</definedName>
    <definedName name="___MEN8" localSheetId="4">[1]Январь!#REF!</definedName>
    <definedName name="___MEN8">[1]Январь!#REF!</definedName>
    <definedName name="___MES1" localSheetId="2">[1]Январь!#REF!</definedName>
    <definedName name="___MES1" localSheetId="1">[1]Январь!#REF!</definedName>
    <definedName name="___MES1" localSheetId="3">[1]Январь!#REF!</definedName>
    <definedName name="___MES1" localSheetId="4">[1]Январь!#REF!</definedName>
    <definedName name="___MES1">[1]Январь!#REF!</definedName>
    <definedName name="___RPL1" localSheetId="2">[1]Январь!#REF!</definedName>
    <definedName name="___RPL1" localSheetId="1">[1]Январь!#REF!</definedName>
    <definedName name="___RPL1" localSheetId="3">[1]Январь!#REF!</definedName>
    <definedName name="___RPL1" localSheetId="4">[1]Январь!#REF!</definedName>
    <definedName name="___RPL1">[1]Январь!#REF!</definedName>
    <definedName name="___RPL2" localSheetId="2">[1]Январь!#REF!</definedName>
    <definedName name="___RPL2" localSheetId="1">[1]Январь!#REF!</definedName>
    <definedName name="___RPL2" localSheetId="3">[1]Январь!#REF!</definedName>
    <definedName name="___RPL2" localSheetId="4">[1]Январь!#REF!</definedName>
    <definedName name="___RPL2">[1]Январь!#REF!</definedName>
    <definedName name="___RPL3" localSheetId="2">'[3]Сводная смета УГМС'!#REF!</definedName>
    <definedName name="___RPL3" localSheetId="1">'[3]Сводная смета УГМС'!#REF!</definedName>
    <definedName name="___RPL3" localSheetId="3">'[3]Сводная смета УГМС'!#REF!</definedName>
    <definedName name="___RPL3" localSheetId="4">'[3]Сводная смета УГМС'!#REF!</definedName>
    <definedName name="___RPL3">'[3]Сводная смета УГМС'!#REF!</definedName>
    <definedName name="__COM1" localSheetId="2">[1]Январь!#REF!</definedName>
    <definedName name="__COM1" localSheetId="1">[1]Январь!#REF!</definedName>
    <definedName name="__COM1" localSheetId="3">[1]Январь!#REF!</definedName>
    <definedName name="__COM1" localSheetId="4">[1]Январь!#REF!</definedName>
    <definedName name="__COM1">[1]Январь!#REF!</definedName>
    <definedName name="__COM2" localSheetId="2">[1]Январь!#REF!</definedName>
    <definedName name="__COM2" localSheetId="1">[1]Январь!#REF!</definedName>
    <definedName name="__COM2" localSheetId="3">[1]Январь!#REF!</definedName>
    <definedName name="__COM2" localSheetId="4">[1]Январь!#REF!</definedName>
    <definedName name="__COM2">[1]Январь!#REF!</definedName>
    <definedName name="__CPL1" localSheetId="2">[1]Январь!#REF!</definedName>
    <definedName name="__CPL1" localSheetId="1">[1]Январь!#REF!</definedName>
    <definedName name="__CPL1" localSheetId="3">[1]Январь!#REF!</definedName>
    <definedName name="__CPL1" localSheetId="4">[1]Январь!#REF!</definedName>
    <definedName name="__CPL1">[1]Январь!#REF!</definedName>
    <definedName name="__CPL2" localSheetId="2">[1]Январь!#REF!</definedName>
    <definedName name="__CPL2" localSheetId="1">[1]Январь!#REF!</definedName>
    <definedName name="__CPL2" localSheetId="3">[1]Январь!#REF!</definedName>
    <definedName name="__CPL2" localSheetId="4">[1]Январь!#REF!</definedName>
    <definedName name="__CPL2">[1]Январь!#REF!</definedName>
    <definedName name="__FPL1" localSheetId="2">'[2]Сводная смета УГМС'!#REF!</definedName>
    <definedName name="__FPL1" localSheetId="1">'[2]Сводная смета УГМС'!#REF!</definedName>
    <definedName name="__FPL1" localSheetId="3">'[2]Сводная смета УГМС'!#REF!</definedName>
    <definedName name="__FPL1" localSheetId="4">'[2]Сводная смета УГМС'!#REF!</definedName>
    <definedName name="__FPL1">'[2]Сводная смета УГМС'!#REF!</definedName>
    <definedName name="__LAB10" localSheetId="2">[1]Январь!#REF!</definedName>
    <definedName name="__LAB10" localSheetId="1">[1]Январь!#REF!</definedName>
    <definedName name="__LAB10" localSheetId="3">[1]Январь!#REF!</definedName>
    <definedName name="__LAB10" localSheetId="4">[1]Январь!#REF!</definedName>
    <definedName name="__LAB10">[1]Январь!#REF!</definedName>
    <definedName name="__LAB2" localSheetId="2">[1]Январь!#REF!</definedName>
    <definedName name="__LAB2" localSheetId="1">[1]Январь!#REF!</definedName>
    <definedName name="__LAB2" localSheetId="3">[1]Январь!#REF!</definedName>
    <definedName name="__LAB2" localSheetId="4">[1]Январь!#REF!</definedName>
    <definedName name="__LAB2">[1]Январь!#REF!</definedName>
    <definedName name="__LAB3" localSheetId="2">[1]Январь!#REF!</definedName>
    <definedName name="__LAB3" localSheetId="1">[1]Январь!#REF!</definedName>
    <definedName name="__LAB3" localSheetId="3">[1]Январь!#REF!</definedName>
    <definedName name="__LAB3" localSheetId="4">[1]Январь!#REF!</definedName>
    <definedName name="__LAB3">[1]Январь!#REF!</definedName>
    <definedName name="__LAB4" localSheetId="2">[1]Январь!#REF!</definedName>
    <definedName name="__LAB4" localSheetId="1">[1]Январь!#REF!</definedName>
    <definedName name="__LAB4" localSheetId="3">[1]Январь!#REF!</definedName>
    <definedName name="__LAB4" localSheetId="4">[1]Январь!#REF!</definedName>
    <definedName name="__LAB4">[1]Январь!#REF!</definedName>
    <definedName name="__LAB5" localSheetId="2">[1]Январь!#REF!</definedName>
    <definedName name="__LAB5" localSheetId="1">[1]Январь!#REF!</definedName>
    <definedName name="__LAB5" localSheetId="3">[1]Январь!#REF!</definedName>
    <definedName name="__LAB5" localSheetId="4">[1]Январь!#REF!</definedName>
    <definedName name="__LAB5">[1]Январь!#REF!</definedName>
    <definedName name="__LAB50" localSheetId="2">[1]Январь!#REF!</definedName>
    <definedName name="__LAB50" localSheetId="1">[1]Январь!#REF!</definedName>
    <definedName name="__LAB50" localSheetId="3">[1]Январь!#REF!</definedName>
    <definedName name="__LAB50" localSheetId="4">[1]Январь!#REF!</definedName>
    <definedName name="__LAB50">[1]Январь!#REF!</definedName>
    <definedName name="__LAB51" localSheetId="2">[1]Январь!#REF!</definedName>
    <definedName name="__LAB51" localSheetId="1">[1]Январь!#REF!</definedName>
    <definedName name="__LAB51" localSheetId="3">[1]Январь!#REF!</definedName>
    <definedName name="__LAB51" localSheetId="4">[1]Январь!#REF!</definedName>
    <definedName name="__LAB51">[1]Январь!#REF!</definedName>
    <definedName name="__LAB52" localSheetId="2">[1]Январь!#REF!</definedName>
    <definedName name="__LAB52" localSheetId="1">[1]Январь!#REF!</definedName>
    <definedName name="__LAB52" localSheetId="3">[1]Январь!#REF!</definedName>
    <definedName name="__LAB52" localSheetId="4">[1]Январь!#REF!</definedName>
    <definedName name="__LAB52">[1]Январь!#REF!</definedName>
    <definedName name="__LAB53" localSheetId="2">[1]Январь!#REF!</definedName>
    <definedName name="__LAB53" localSheetId="1">[1]Январь!#REF!</definedName>
    <definedName name="__LAB53" localSheetId="3">[1]Январь!#REF!</definedName>
    <definedName name="__LAB53" localSheetId="4">[1]Январь!#REF!</definedName>
    <definedName name="__LAB53">[1]Январь!#REF!</definedName>
    <definedName name="__LAB6" localSheetId="2">[1]Январь!#REF!</definedName>
    <definedName name="__LAB6" localSheetId="1">[1]Январь!#REF!</definedName>
    <definedName name="__LAB6" localSheetId="3">[1]Январь!#REF!</definedName>
    <definedName name="__LAB6" localSheetId="4">[1]Январь!#REF!</definedName>
    <definedName name="__LAB6">[1]Январь!#REF!</definedName>
    <definedName name="__LAB7" localSheetId="2">[1]Январь!#REF!</definedName>
    <definedName name="__LAB7" localSheetId="1">[1]Январь!#REF!</definedName>
    <definedName name="__LAB7" localSheetId="3">[1]Январь!#REF!</definedName>
    <definedName name="__LAB7" localSheetId="4">[1]Январь!#REF!</definedName>
    <definedName name="__LAB7">[1]Январь!#REF!</definedName>
    <definedName name="__LAB8" localSheetId="2">[1]Январь!#REF!</definedName>
    <definedName name="__LAB8" localSheetId="1">[1]Январь!#REF!</definedName>
    <definedName name="__LAB8" localSheetId="3">[1]Январь!#REF!</definedName>
    <definedName name="__LAB8" localSheetId="4">[1]Январь!#REF!</definedName>
    <definedName name="__LAB8">[1]Январь!#REF!</definedName>
    <definedName name="__MEN1" localSheetId="2">[1]Январь!#REF!</definedName>
    <definedName name="__MEN1" localSheetId="1">[1]Январь!#REF!</definedName>
    <definedName name="__MEN1" localSheetId="3">[1]Январь!#REF!</definedName>
    <definedName name="__MEN1" localSheetId="4">[1]Январь!#REF!</definedName>
    <definedName name="__MEN1">[1]Январь!#REF!</definedName>
    <definedName name="__MEN12" localSheetId="2">[1]Январь!#REF!</definedName>
    <definedName name="__MEN12" localSheetId="1">[1]Январь!#REF!</definedName>
    <definedName name="__MEN12" localSheetId="3">[1]Январь!#REF!</definedName>
    <definedName name="__MEN12" localSheetId="4">[1]Январь!#REF!</definedName>
    <definedName name="__MEN12">[1]Январь!#REF!</definedName>
    <definedName name="__MEN2" localSheetId="2">[1]Январь!#REF!</definedName>
    <definedName name="__MEN2" localSheetId="1">[1]Январь!#REF!</definedName>
    <definedName name="__MEN2" localSheetId="3">[1]Январь!#REF!</definedName>
    <definedName name="__MEN2" localSheetId="4">[1]Январь!#REF!</definedName>
    <definedName name="__MEN2">[1]Январь!#REF!</definedName>
    <definedName name="__MEN3" localSheetId="2">[1]Январь!#REF!</definedName>
    <definedName name="__MEN3" localSheetId="1">[1]Январь!#REF!</definedName>
    <definedName name="__MEN3" localSheetId="3">[1]Январь!#REF!</definedName>
    <definedName name="__MEN3" localSheetId="4">[1]Январь!#REF!</definedName>
    <definedName name="__MEN3">[1]Январь!#REF!</definedName>
    <definedName name="__MEN4" localSheetId="2">[1]Январь!#REF!</definedName>
    <definedName name="__MEN4" localSheetId="1">[1]Январь!#REF!</definedName>
    <definedName name="__MEN4" localSheetId="3">[1]Январь!#REF!</definedName>
    <definedName name="__MEN4" localSheetId="4">[1]Январь!#REF!</definedName>
    <definedName name="__MEN4">[1]Январь!#REF!</definedName>
    <definedName name="__MEN6" localSheetId="2">[1]Январь!#REF!</definedName>
    <definedName name="__MEN6" localSheetId="1">[1]Январь!#REF!</definedName>
    <definedName name="__MEN6" localSheetId="3">[1]Январь!#REF!</definedName>
    <definedName name="__MEN6" localSheetId="4">[1]Январь!#REF!</definedName>
    <definedName name="__MEN6">[1]Январь!#REF!</definedName>
    <definedName name="__MEN7" localSheetId="2">[1]Январь!#REF!</definedName>
    <definedName name="__MEN7" localSheetId="1">[1]Январь!#REF!</definedName>
    <definedName name="__MEN7" localSheetId="3">[1]Январь!#REF!</definedName>
    <definedName name="__MEN7" localSheetId="4">[1]Январь!#REF!</definedName>
    <definedName name="__MEN7">[1]Январь!#REF!</definedName>
    <definedName name="__MEN8" localSheetId="2">[1]Январь!#REF!</definedName>
    <definedName name="__MEN8" localSheetId="1">[1]Январь!#REF!</definedName>
    <definedName name="__MEN8" localSheetId="3">[1]Январь!#REF!</definedName>
    <definedName name="__MEN8" localSheetId="4">[1]Январь!#REF!</definedName>
    <definedName name="__MEN8">[1]Январь!#REF!</definedName>
    <definedName name="__MES1" localSheetId="2">[1]Январь!#REF!</definedName>
    <definedName name="__MES1" localSheetId="1">[1]Январь!#REF!</definedName>
    <definedName name="__MES1" localSheetId="3">[1]Январь!#REF!</definedName>
    <definedName name="__MES1" localSheetId="4">[1]Январь!#REF!</definedName>
    <definedName name="__MES1">[1]Январь!#REF!</definedName>
    <definedName name="__RPL1" localSheetId="2">[1]Январь!#REF!</definedName>
    <definedName name="__RPL1" localSheetId="1">[1]Январь!#REF!</definedName>
    <definedName name="__RPL1" localSheetId="3">[1]Январь!#REF!</definedName>
    <definedName name="__RPL1" localSheetId="4">[1]Январь!#REF!</definedName>
    <definedName name="__RPL1">[1]Январь!#REF!</definedName>
    <definedName name="__RPL2" localSheetId="2">[1]Январь!#REF!</definedName>
    <definedName name="__RPL2" localSheetId="1">[1]Январь!#REF!</definedName>
    <definedName name="__RPL2" localSheetId="3">[1]Январь!#REF!</definedName>
    <definedName name="__RPL2" localSheetId="4">[1]Январь!#REF!</definedName>
    <definedName name="__RPL2">[1]Январь!#REF!</definedName>
    <definedName name="__RPL3" localSheetId="2">'[3]Сводная смета УГМС'!#REF!</definedName>
    <definedName name="__RPL3" localSheetId="1">'[3]Сводная смета УГМС'!#REF!</definedName>
    <definedName name="__RPL3" localSheetId="3">'[3]Сводная смета УГМС'!#REF!</definedName>
    <definedName name="__RPL3" localSheetId="4">'[3]Сводная смета УГМС'!#REF!</definedName>
    <definedName name="__RPL3">'[3]Сводная смета УГМС'!#REF!</definedName>
    <definedName name="_b" localSheetId="2">[1]Январь!#REF!</definedName>
    <definedName name="_b" localSheetId="1">[1]Январь!#REF!</definedName>
    <definedName name="_b" localSheetId="3">[1]Январь!#REF!</definedName>
    <definedName name="_b" localSheetId="4">[1]Январь!#REF!</definedName>
    <definedName name="_b">[1]Январь!#REF!</definedName>
    <definedName name="_COM1" localSheetId="2">[1]Январь!#REF!</definedName>
    <definedName name="_COM1" localSheetId="1">[1]Январь!#REF!</definedName>
    <definedName name="_COM1" localSheetId="3">[1]Январь!#REF!</definedName>
    <definedName name="_COM1" localSheetId="4">[1]Январь!#REF!</definedName>
    <definedName name="_COM1">[1]Январь!#REF!</definedName>
    <definedName name="_COM2" localSheetId="2">[1]Январь!#REF!</definedName>
    <definedName name="_COM2" localSheetId="1">[1]Январь!#REF!</definedName>
    <definedName name="_COM2" localSheetId="3">[1]Январь!#REF!</definedName>
    <definedName name="_COM2" localSheetId="4">[1]Январь!#REF!</definedName>
    <definedName name="_COM2">[1]Январь!#REF!</definedName>
    <definedName name="_CPL1" localSheetId="2">[1]Январь!#REF!</definedName>
    <definedName name="_CPL1" localSheetId="1">[1]Январь!#REF!</definedName>
    <definedName name="_CPL1" localSheetId="3">[1]Январь!#REF!</definedName>
    <definedName name="_CPL1" localSheetId="4">[1]Январь!#REF!</definedName>
    <definedName name="_CPL1">[1]Январь!#REF!</definedName>
    <definedName name="_CPL2" localSheetId="2">[1]Январь!#REF!</definedName>
    <definedName name="_CPL2" localSheetId="1">[1]Январь!#REF!</definedName>
    <definedName name="_CPL2" localSheetId="3">[1]Январь!#REF!</definedName>
    <definedName name="_CPL2" localSheetId="4">[1]Январь!#REF!</definedName>
    <definedName name="_CPL2">[1]Январь!#REF!</definedName>
    <definedName name="_FPL1" localSheetId="2">'[2]Сводная смета УГМС'!#REF!</definedName>
    <definedName name="_FPL1" localSheetId="1">'[2]Сводная смета УГМС'!#REF!</definedName>
    <definedName name="_FPL1" localSheetId="3">'[2]Сводная смета УГМС'!#REF!</definedName>
    <definedName name="_FPL1" localSheetId="4">'[2]Сводная смета УГМС'!#REF!</definedName>
    <definedName name="_FPL1">'[2]Сводная смета УГМС'!#REF!</definedName>
    <definedName name="_l" localSheetId="2">[1]Январь!#REF!</definedName>
    <definedName name="_l" localSheetId="1">[1]Январь!#REF!</definedName>
    <definedName name="_l" localSheetId="3">[1]Январь!#REF!</definedName>
    <definedName name="_l" localSheetId="4">[1]Январь!#REF!</definedName>
    <definedName name="_l">[1]Январь!#REF!</definedName>
    <definedName name="_LAB10" localSheetId="2">[1]Январь!#REF!</definedName>
    <definedName name="_LAB10" localSheetId="1">[1]Январь!#REF!</definedName>
    <definedName name="_LAB10" localSheetId="3">[1]Январь!#REF!</definedName>
    <definedName name="_LAB10" localSheetId="4">[1]Январь!#REF!</definedName>
    <definedName name="_LAB10">[1]Январь!#REF!</definedName>
    <definedName name="_LAB2" localSheetId="2">[1]Январь!#REF!</definedName>
    <definedName name="_LAB2" localSheetId="1">[1]Январь!#REF!</definedName>
    <definedName name="_LAB2" localSheetId="3">[1]Январь!#REF!</definedName>
    <definedName name="_LAB2" localSheetId="4">[1]Январь!#REF!</definedName>
    <definedName name="_LAB2">[1]Январь!#REF!</definedName>
    <definedName name="_LAB3" localSheetId="2">[1]Январь!#REF!</definedName>
    <definedName name="_LAB3" localSheetId="1">[1]Январь!#REF!</definedName>
    <definedName name="_LAB3" localSheetId="3">[1]Январь!#REF!</definedName>
    <definedName name="_LAB3" localSheetId="4">[1]Январь!#REF!</definedName>
    <definedName name="_LAB3">[1]Январь!#REF!</definedName>
    <definedName name="_LAB4" localSheetId="2">[1]Январь!#REF!</definedName>
    <definedName name="_LAB4" localSheetId="1">[1]Январь!#REF!</definedName>
    <definedName name="_LAB4" localSheetId="3">[1]Январь!#REF!</definedName>
    <definedName name="_LAB4" localSheetId="4">[1]Январь!#REF!</definedName>
    <definedName name="_LAB4">[1]Январь!#REF!</definedName>
    <definedName name="_LAB5" localSheetId="2">[1]Январь!#REF!</definedName>
    <definedName name="_LAB5" localSheetId="1">[1]Январь!#REF!</definedName>
    <definedName name="_LAB5" localSheetId="3">[1]Январь!#REF!</definedName>
    <definedName name="_LAB5" localSheetId="4">[1]Январь!#REF!</definedName>
    <definedName name="_LAB5">[1]Январь!#REF!</definedName>
    <definedName name="_LAB50" localSheetId="2">[1]Январь!#REF!</definedName>
    <definedName name="_LAB50" localSheetId="1">[1]Январь!#REF!</definedName>
    <definedName name="_LAB50" localSheetId="3">[1]Январь!#REF!</definedName>
    <definedName name="_LAB50" localSheetId="4">[1]Январь!#REF!</definedName>
    <definedName name="_LAB50">[1]Январь!#REF!</definedName>
    <definedName name="_LAB51" localSheetId="2">[1]Январь!#REF!</definedName>
    <definedName name="_LAB51" localSheetId="1">[1]Январь!#REF!</definedName>
    <definedName name="_LAB51" localSheetId="3">[1]Январь!#REF!</definedName>
    <definedName name="_LAB51" localSheetId="4">[1]Январь!#REF!</definedName>
    <definedName name="_LAB51">[1]Январь!#REF!</definedName>
    <definedName name="_LAB52" localSheetId="2">[1]Январь!#REF!</definedName>
    <definedName name="_LAB52" localSheetId="1">[1]Январь!#REF!</definedName>
    <definedName name="_LAB52" localSheetId="3">[1]Январь!#REF!</definedName>
    <definedName name="_LAB52" localSheetId="4">[1]Январь!#REF!</definedName>
    <definedName name="_LAB52">[1]Январь!#REF!</definedName>
    <definedName name="_LAB53" localSheetId="2">[1]Январь!#REF!</definedName>
    <definedName name="_LAB53" localSheetId="1">[1]Январь!#REF!</definedName>
    <definedName name="_LAB53" localSheetId="3">[1]Январь!#REF!</definedName>
    <definedName name="_LAB53" localSheetId="4">[1]Январь!#REF!</definedName>
    <definedName name="_LAB53">[1]Январь!#REF!</definedName>
    <definedName name="_LAB6" localSheetId="2">[1]Январь!#REF!</definedName>
    <definedName name="_LAB6" localSheetId="1">[1]Январь!#REF!</definedName>
    <definedName name="_LAB6" localSheetId="3">[1]Январь!#REF!</definedName>
    <definedName name="_LAB6" localSheetId="4">[1]Январь!#REF!</definedName>
    <definedName name="_LAB6">[1]Январь!#REF!</definedName>
    <definedName name="_LAB7" localSheetId="2">[1]Январь!#REF!</definedName>
    <definedName name="_LAB7" localSheetId="1">[1]Январь!#REF!</definedName>
    <definedName name="_LAB7" localSheetId="3">[1]Январь!#REF!</definedName>
    <definedName name="_LAB7" localSheetId="4">[1]Январь!#REF!</definedName>
    <definedName name="_LAB7">[1]Январь!#REF!</definedName>
    <definedName name="_LAB8" localSheetId="2">[1]Январь!#REF!</definedName>
    <definedName name="_LAB8" localSheetId="1">[1]Январь!#REF!</definedName>
    <definedName name="_LAB8" localSheetId="3">[1]Январь!#REF!</definedName>
    <definedName name="_LAB8" localSheetId="4">[1]Январь!#REF!</definedName>
    <definedName name="_LAB8">[1]Январь!#REF!</definedName>
    <definedName name="_MEN1" localSheetId="2">[1]Январь!#REF!</definedName>
    <definedName name="_MEN1" localSheetId="1">[1]Январь!#REF!</definedName>
    <definedName name="_MEN1" localSheetId="3">[1]Январь!#REF!</definedName>
    <definedName name="_MEN1" localSheetId="4">[1]Январь!#REF!</definedName>
    <definedName name="_MEN1">[1]Январь!#REF!</definedName>
    <definedName name="_MEN12" localSheetId="2">[1]Январь!#REF!</definedName>
    <definedName name="_MEN12" localSheetId="1">[1]Январь!#REF!</definedName>
    <definedName name="_MEN12" localSheetId="3">[1]Январь!#REF!</definedName>
    <definedName name="_MEN12" localSheetId="4">[1]Январь!#REF!</definedName>
    <definedName name="_MEN12">[1]Январь!#REF!</definedName>
    <definedName name="_MEN2" localSheetId="2">[1]Январь!#REF!</definedName>
    <definedName name="_MEN2" localSheetId="1">[1]Январь!#REF!</definedName>
    <definedName name="_MEN2" localSheetId="3">[1]Январь!#REF!</definedName>
    <definedName name="_MEN2" localSheetId="4">[1]Январь!#REF!</definedName>
    <definedName name="_MEN2">[1]Январь!#REF!</definedName>
    <definedName name="_MEN3" localSheetId="2">[1]Январь!#REF!</definedName>
    <definedName name="_MEN3" localSheetId="1">[1]Январь!#REF!</definedName>
    <definedName name="_MEN3" localSheetId="3">[1]Январь!#REF!</definedName>
    <definedName name="_MEN3" localSheetId="4">[1]Январь!#REF!</definedName>
    <definedName name="_MEN3">[1]Январь!#REF!</definedName>
    <definedName name="_MEN4" localSheetId="2">[1]Январь!#REF!</definedName>
    <definedName name="_MEN4" localSheetId="1">[1]Январь!#REF!</definedName>
    <definedName name="_MEN4" localSheetId="3">[1]Январь!#REF!</definedName>
    <definedName name="_MEN4" localSheetId="4">[1]Январь!#REF!</definedName>
    <definedName name="_MEN4">[1]Январь!#REF!</definedName>
    <definedName name="_MEN6" localSheetId="2">[1]Январь!#REF!</definedName>
    <definedName name="_MEN6" localSheetId="1">[1]Январь!#REF!</definedName>
    <definedName name="_MEN6" localSheetId="3">[1]Январь!#REF!</definedName>
    <definedName name="_MEN6" localSheetId="4">[1]Январь!#REF!</definedName>
    <definedName name="_MEN6">[1]Январь!#REF!</definedName>
    <definedName name="_MEN7" localSheetId="2">[1]Январь!#REF!</definedName>
    <definedName name="_MEN7" localSheetId="1">[1]Январь!#REF!</definedName>
    <definedName name="_MEN7" localSheetId="3">[1]Январь!#REF!</definedName>
    <definedName name="_MEN7" localSheetId="4">[1]Январь!#REF!</definedName>
    <definedName name="_MEN7">[1]Январь!#REF!</definedName>
    <definedName name="_MEN8" localSheetId="2">[1]Январь!#REF!</definedName>
    <definedName name="_MEN8" localSheetId="1">[1]Январь!#REF!</definedName>
    <definedName name="_MEN8" localSheetId="3">[1]Январь!#REF!</definedName>
    <definedName name="_MEN8" localSheetId="4">[1]Январь!#REF!</definedName>
    <definedName name="_MEN8">[1]Январь!#REF!</definedName>
    <definedName name="_MES1" localSheetId="2">[1]Январь!#REF!</definedName>
    <definedName name="_MES1" localSheetId="1">[1]Январь!#REF!</definedName>
    <definedName name="_MES1" localSheetId="3">[1]Январь!#REF!</definedName>
    <definedName name="_MES1" localSheetId="4">[1]Январь!#REF!</definedName>
    <definedName name="_MES1">[1]Январь!#REF!</definedName>
    <definedName name="_p" localSheetId="2">[1]Январь!#REF!</definedName>
    <definedName name="_p" localSheetId="1">[1]Январь!#REF!</definedName>
    <definedName name="_p" localSheetId="3">[1]Январь!#REF!</definedName>
    <definedName name="_p" localSheetId="4">[1]Январь!#REF!</definedName>
    <definedName name="_p">[1]Январь!#REF!</definedName>
    <definedName name="_RPL1" localSheetId="2">[1]Январь!#REF!</definedName>
    <definedName name="_RPL1" localSheetId="1">[1]Январь!#REF!</definedName>
    <definedName name="_RPL1" localSheetId="3">[1]Январь!#REF!</definedName>
    <definedName name="_RPL1" localSheetId="4">[1]Январь!#REF!</definedName>
    <definedName name="_RPL1">[1]Январь!#REF!</definedName>
    <definedName name="_RPL2" localSheetId="2">[1]Январь!#REF!</definedName>
    <definedName name="_RPL2" localSheetId="1">[1]Январь!#REF!</definedName>
    <definedName name="_RPL2" localSheetId="3">[1]Январь!#REF!</definedName>
    <definedName name="_RPL2" localSheetId="4">[1]Январь!#REF!</definedName>
    <definedName name="_RPL2">[1]Январь!#REF!</definedName>
    <definedName name="_RPL3" localSheetId="2">'[3]Сводная смета УГМС'!#REF!</definedName>
    <definedName name="_RPL3" localSheetId="1">'[3]Сводная смета УГМС'!#REF!</definedName>
    <definedName name="_RPL3" localSheetId="3">'[3]Сводная смета УГМС'!#REF!</definedName>
    <definedName name="_RPL3" localSheetId="4">'[3]Сводная смета УГМС'!#REF!</definedName>
    <definedName name="_RPL3">'[3]Сводная смета УГМС'!#REF!</definedName>
    <definedName name="_s" localSheetId="2">[1]Январь!#REF!</definedName>
    <definedName name="_s" localSheetId="1">[1]Январь!#REF!</definedName>
    <definedName name="_s" localSheetId="3">[1]Январь!#REF!</definedName>
    <definedName name="_s" localSheetId="4">[1]Январь!#REF!</definedName>
    <definedName name="_s">[1]Январь!#REF!</definedName>
    <definedName name="_ф" localSheetId="2">#REF!</definedName>
    <definedName name="_ф" localSheetId="1">#REF!</definedName>
    <definedName name="_ф" localSheetId="3">#REF!</definedName>
    <definedName name="_ф" localSheetId="4">#REF!</definedName>
    <definedName name="_ф">#REF!</definedName>
    <definedName name="Excel_BuiltIn_Criteria" localSheetId="2">#REF!</definedName>
    <definedName name="Excel_BuiltIn_Criteria" localSheetId="1">#REF!</definedName>
    <definedName name="Excel_BuiltIn_Criteria" localSheetId="3">#REF!</definedName>
    <definedName name="Excel_BuiltIn_Criteria" localSheetId="4">#REF!</definedName>
    <definedName name="Excel_BuiltIn_Criteria">#REF!</definedName>
    <definedName name="Excel_BuiltIn_Database" localSheetId="2">#REF!</definedName>
    <definedName name="Excel_BuiltIn_Database" localSheetId="1">#REF!</definedName>
    <definedName name="Excel_BuiltIn_Database" localSheetId="3">#REF!</definedName>
    <definedName name="Excel_BuiltIn_Database" localSheetId="4">#REF!</definedName>
    <definedName name="Excel_BuiltIn_Database">#REF!</definedName>
    <definedName name="Excel_BuiltIn_Extract" localSheetId="2">#REF!</definedName>
    <definedName name="Excel_BuiltIn_Extract" localSheetId="1">#REF!</definedName>
    <definedName name="Excel_BuiltIn_Extract" localSheetId="3">#REF!</definedName>
    <definedName name="Excel_BuiltIn_Extract" localSheetId="4">#REF!</definedName>
    <definedName name="Excel_BuiltIn_Extract">#REF!</definedName>
    <definedName name="LIST" localSheetId="2">[1]Январь!#REF!</definedName>
    <definedName name="LIST" localSheetId="1">[1]Январь!#REF!</definedName>
    <definedName name="LIST" localSheetId="3">[1]Январь!#REF!</definedName>
    <definedName name="LIST" localSheetId="4">[1]Январь!#REF!</definedName>
    <definedName name="LIST">[1]Январь!#REF!</definedName>
    <definedName name="PPR" localSheetId="2">[1]Январь!#REF!</definedName>
    <definedName name="PPR" localSheetId="1">[1]Январь!#REF!</definedName>
    <definedName name="PPR" localSheetId="3">[1]Январь!#REF!</definedName>
    <definedName name="PPR" localSheetId="4">[1]Январь!#REF!</definedName>
    <definedName name="PPR">[1]Январь!#REF!</definedName>
    <definedName name="PRIZ" localSheetId="2">[1]Январь!#REF!</definedName>
    <definedName name="PRIZ" localSheetId="1">[1]Январь!#REF!</definedName>
    <definedName name="PRIZ" localSheetId="3">[1]Январь!#REF!</definedName>
    <definedName name="PRIZ" localSheetId="4">[1]Январь!#REF!</definedName>
    <definedName name="PRIZ">[1]Январь!#REF!</definedName>
    <definedName name="TAB" localSheetId="2">#REF!</definedName>
    <definedName name="TAB" localSheetId="1">#REF!</definedName>
    <definedName name="TAB" localSheetId="3">#REF!</definedName>
    <definedName name="TAB" localSheetId="4">#REF!</definedName>
    <definedName name="TAB">#REF!</definedName>
    <definedName name="WIB" localSheetId="2">#REF!</definedName>
    <definedName name="WIB" localSheetId="1">#REF!</definedName>
    <definedName name="WIB" localSheetId="3">#REF!</definedName>
    <definedName name="WIB" localSheetId="4">#REF!</definedName>
    <definedName name="WIB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 localSheetId="4">#REF!</definedName>
    <definedName name="_xlnm.Database">#REF!</definedName>
    <definedName name="База_данных_ИМ" localSheetId="2">#REF!</definedName>
    <definedName name="База_данных_ИМ" localSheetId="1">#REF!</definedName>
    <definedName name="База_данных_ИМ" localSheetId="3">#REF!</definedName>
    <definedName name="База_данных_ИМ" localSheetId="4">#REF!</definedName>
    <definedName name="База_данных_ИМ">#REF!</definedName>
    <definedName name="вааваа" localSheetId="2">[1]Январь!#REF!</definedName>
    <definedName name="вааваа" localSheetId="1">[1]Январь!#REF!</definedName>
    <definedName name="вааваа" localSheetId="3">[1]Январь!#REF!</definedName>
    <definedName name="вааваа" localSheetId="4">[1]Январь!#REF!</definedName>
    <definedName name="вааваа">[1]Январь!#REF!</definedName>
    <definedName name="Е14" localSheetId="2">[4]list!#REF!</definedName>
    <definedName name="Е14" localSheetId="1">[4]list!#REF!</definedName>
    <definedName name="Е14" localSheetId="3">[4]list!#REF!</definedName>
    <definedName name="Е14" localSheetId="4">[4]list!#REF!</definedName>
    <definedName name="Е14">[4]list!#REF!</definedName>
    <definedName name="_xlnm.Print_Titles" localSheetId="2">налоги!$A$1:$C$65536,налоги!$A$4:$IV$6</definedName>
    <definedName name="_xlnm.Print_Titles" localSheetId="1">'налоги (2)'!$A$1:$C$65536,'налоги (2)'!$A$4:$JB$6</definedName>
    <definedName name="_xlnm.Print_Titles" localSheetId="3">'налоги (3)'!$A$1:$C$65536,'налоги (3)'!$A$4:$IF$6</definedName>
    <definedName name="Извлечение_ИМ" localSheetId="2">#REF!</definedName>
    <definedName name="Извлечение_ИМ" localSheetId="1">#REF!</definedName>
    <definedName name="Извлечение_ИМ" localSheetId="3">#REF!</definedName>
    <definedName name="Извлечение_ИМ" localSheetId="4">#REF!</definedName>
    <definedName name="Извлечение_ИМ">#REF!</definedName>
    <definedName name="_xlnm.Extract" localSheetId="2">#REF!</definedName>
    <definedName name="_xlnm.Extract" localSheetId="1">#REF!</definedName>
    <definedName name="_xlnm.Extract" localSheetId="3">#REF!</definedName>
    <definedName name="_xlnm.Extract" localSheetId="4">#REF!</definedName>
    <definedName name="_xlnm.Extract">#REF!</definedName>
    <definedName name="_xlnm.Criteria" localSheetId="2">#REF!</definedName>
    <definedName name="_xlnm.Criteria" localSheetId="1">#REF!</definedName>
    <definedName name="_xlnm.Criteria" localSheetId="3">#REF!</definedName>
    <definedName name="_xlnm.Criteria" localSheetId="4">#REF!</definedName>
    <definedName name="_xlnm.Criteria">#REF!</definedName>
    <definedName name="Критерии_ИМ" localSheetId="2">#REF!</definedName>
    <definedName name="Критерии_ИМ" localSheetId="1">#REF!</definedName>
    <definedName name="Критерии_ИМ" localSheetId="3">#REF!</definedName>
    <definedName name="Критерии_ИМ" localSheetId="4">#REF!</definedName>
    <definedName name="Критерии_ИМ">#REF!</definedName>
    <definedName name="_xlnm.Print_Area" localSheetId="4">'налоги (4)'!$A$1:$F$66</definedName>
    <definedName name="ооо" localSheetId="2">[5]ST2000LOT!#REF!</definedName>
    <definedName name="ооо" localSheetId="1">[5]ST2000LOT!#REF!</definedName>
    <definedName name="ооо" localSheetId="3">[5]ST2000LOT!#REF!</definedName>
    <definedName name="ооо" localSheetId="4">[5]ST2000LOT!#REF!</definedName>
    <definedName name="ооо">[5]ST2000LOT!#REF!</definedName>
    <definedName name="р" localSheetId="2">#REF!</definedName>
    <definedName name="р" localSheetId="1">#REF!</definedName>
    <definedName name="р" localSheetId="3">#REF!</definedName>
    <definedName name="р" localSheetId="4">#REF!</definedName>
    <definedName name="р">#REF!</definedName>
    <definedName name="ЫСАМАП" localSheetId="2">#REF!</definedName>
    <definedName name="ЫСАМАП" localSheetId="1">#REF!</definedName>
    <definedName name="ЫСАМАП" localSheetId="3">#REF!</definedName>
    <definedName name="ЫСАМАП" localSheetId="4">#REF!</definedName>
    <definedName name="ЫСАМАП">#REF!</definedName>
  </definedNames>
  <calcPr calcId="125725"/>
</workbook>
</file>

<file path=xl/calcChain.xml><?xml version="1.0" encoding="utf-8"?>
<calcChain xmlns="http://schemas.openxmlformats.org/spreadsheetml/2006/main">
  <c r="E65" i="5"/>
  <c r="E46"/>
  <c r="E66" l="1"/>
  <c r="Z65" i="1"/>
  <c r="Y65"/>
  <c r="X68"/>
  <c r="X46"/>
  <c r="X45"/>
  <c r="X44"/>
  <c r="X43"/>
  <c r="X41"/>
  <c r="X40"/>
  <c r="X39"/>
  <c r="X42" s="1"/>
  <c r="X37"/>
  <c r="X36"/>
  <c r="X35"/>
  <c r="X34"/>
  <c r="X33"/>
  <c r="X32"/>
  <c r="X31"/>
  <c r="X30"/>
  <c r="X29"/>
  <c r="X28"/>
  <c r="X27"/>
  <c r="X26"/>
  <c r="X24"/>
  <c r="X22"/>
  <c r="X21"/>
  <c r="X19"/>
  <c r="X18" s="1"/>
  <c r="X17"/>
  <c r="X16"/>
  <c r="X15"/>
  <c r="X14"/>
  <c r="X13"/>
  <c r="X11"/>
  <c r="X10"/>
  <c r="X8"/>
  <c r="X7" s="1"/>
  <c r="W7"/>
  <c r="W9"/>
  <c r="W12"/>
  <c r="W18"/>
  <c r="W20"/>
  <c r="X23"/>
  <c r="W23"/>
  <c r="W25"/>
  <c r="V63"/>
  <c r="V64"/>
  <c r="X65"/>
  <c r="W65"/>
  <c r="T65"/>
  <c r="W47"/>
  <c r="W42"/>
  <c r="V29"/>
  <c r="V48"/>
  <c r="V49"/>
  <c r="V50"/>
  <c r="V51"/>
  <c r="V52"/>
  <c r="V53"/>
  <c r="V54"/>
  <c r="V55"/>
  <c r="V56"/>
  <c r="V57"/>
  <c r="V58"/>
  <c r="V59"/>
  <c r="V60"/>
  <c r="V61"/>
  <c r="V62"/>
  <c r="V66"/>
  <c r="V67"/>
  <c r="V68"/>
  <c r="J66"/>
  <c r="J19"/>
  <c r="X9" l="1"/>
  <c r="X12"/>
  <c r="X20"/>
  <c r="X25"/>
  <c r="X47"/>
  <c r="W38"/>
  <c r="W69" s="1"/>
  <c r="V65"/>
  <c r="X38"/>
  <c r="X69" s="1"/>
  <c r="Y61" i="4"/>
  <c r="N62"/>
  <c r="N81" s="1"/>
  <c r="S72"/>
  <c r="S70"/>
  <c r="S69"/>
  <c r="S68"/>
  <c r="S67"/>
  <c r="S66"/>
  <c r="S65"/>
  <c r="S64"/>
  <c r="S63"/>
  <c r="S62"/>
  <c r="S61"/>
  <c r="S60"/>
  <c r="S59"/>
  <c r="S57"/>
  <c r="V74"/>
  <c r="U72"/>
  <c r="W72" s="1"/>
  <c r="U71"/>
  <c r="W71" s="1"/>
  <c r="U70"/>
  <c r="W70" s="1"/>
  <c r="U69"/>
  <c r="W69" s="1"/>
  <c r="U68"/>
  <c r="W68" s="1"/>
  <c r="U67"/>
  <c r="W67" s="1"/>
  <c r="U66"/>
  <c r="W66" s="1"/>
  <c r="U65"/>
  <c r="W65" s="1"/>
  <c r="U64"/>
  <c r="W64" s="1"/>
  <c r="U63"/>
  <c r="W63" s="1"/>
  <c r="U62"/>
  <c r="W62" s="1"/>
  <c r="U61"/>
  <c r="W61" s="1"/>
  <c r="U60"/>
  <c r="W60" s="1"/>
  <c r="U59"/>
  <c r="W59" s="1"/>
  <c r="U58"/>
  <c r="W58" s="1"/>
  <c r="U57"/>
  <c r="W57" s="1"/>
  <c r="U56"/>
  <c r="L17"/>
  <c r="T15"/>
  <c r="T55"/>
  <c r="T74"/>
  <c r="R84"/>
  <c r="X85" s="1"/>
  <c r="O81"/>
  <c r="O79"/>
  <c r="N79"/>
  <c r="Q75"/>
  <c r="R75" s="1"/>
  <c r="O74"/>
  <c r="N74"/>
  <c r="M74"/>
  <c r="J74"/>
  <c r="I74"/>
  <c r="G74"/>
  <c r="F74"/>
  <c r="H73"/>
  <c r="Q73" s="1"/>
  <c r="R73" s="1"/>
  <c r="X73" s="1"/>
  <c r="Y73" s="1"/>
  <c r="L72"/>
  <c r="H72"/>
  <c r="H71"/>
  <c r="Q71" s="1"/>
  <c r="R71" s="1"/>
  <c r="L70"/>
  <c r="H70"/>
  <c r="L69"/>
  <c r="Q69" s="1"/>
  <c r="R69" s="1"/>
  <c r="K69"/>
  <c r="K74" s="1"/>
  <c r="E69"/>
  <c r="L68"/>
  <c r="H68"/>
  <c r="L67"/>
  <c r="H67"/>
  <c r="E67"/>
  <c r="L66"/>
  <c r="H66"/>
  <c r="L65"/>
  <c r="H65"/>
  <c r="E65"/>
  <c r="L64"/>
  <c r="H64"/>
  <c r="L63"/>
  <c r="H63"/>
  <c r="L62"/>
  <c r="H62"/>
  <c r="L61"/>
  <c r="H61"/>
  <c r="E61"/>
  <c r="L60"/>
  <c r="H60"/>
  <c r="L59"/>
  <c r="H59"/>
  <c r="H58"/>
  <c r="Q58" s="1"/>
  <c r="R58" s="1"/>
  <c r="L57"/>
  <c r="H57"/>
  <c r="Q57" s="1"/>
  <c r="R57" s="1"/>
  <c r="E57"/>
  <c r="E74" s="1"/>
  <c r="Q56"/>
  <c r="R56" s="1"/>
  <c r="V55"/>
  <c r="M55"/>
  <c r="K55"/>
  <c r="J55"/>
  <c r="I55"/>
  <c r="G55"/>
  <c r="F55"/>
  <c r="E55"/>
  <c r="U54"/>
  <c r="W54" s="1"/>
  <c r="S54"/>
  <c r="N54"/>
  <c r="L54"/>
  <c r="H54"/>
  <c r="U53"/>
  <c r="W53" s="1"/>
  <c r="S53"/>
  <c r="N53"/>
  <c r="L53"/>
  <c r="H53"/>
  <c r="U52"/>
  <c r="W52" s="1"/>
  <c r="S52"/>
  <c r="N52"/>
  <c r="L52"/>
  <c r="H52"/>
  <c r="U51"/>
  <c r="W51" s="1"/>
  <c r="S51"/>
  <c r="N51"/>
  <c r="L51"/>
  <c r="H51"/>
  <c r="U50"/>
  <c r="W50" s="1"/>
  <c r="S50"/>
  <c r="N50"/>
  <c r="L50"/>
  <c r="H50"/>
  <c r="U49"/>
  <c r="W49" s="1"/>
  <c r="S49"/>
  <c r="N49"/>
  <c r="L49"/>
  <c r="H49"/>
  <c r="U48"/>
  <c r="W48" s="1"/>
  <c r="S48"/>
  <c r="N48"/>
  <c r="L48"/>
  <c r="H48"/>
  <c r="U47"/>
  <c r="W47" s="1"/>
  <c r="S47"/>
  <c r="N47"/>
  <c r="L47"/>
  <c r="H47"/>
  <c r="U46"/>
  <c r="W46" s="1"/>
  <c r="S46"/>
  <c r="N46"/>
  <c r="L46"/>
  <c r="H46"/>
  <c r="U45"/>
  <c r="W45" s="1"/>
  <c r="S45"/>
  <c r="N45"/>
  <c r="L45"/>
  <c r="H45"/>
  <c r="U44"/>
  <c r="W44" s="1"/>
  <c r="S44"/>
  <c r="N44"/>
  <c r="L44"/>
  <c r="H44"/>
  <c r="U43"/>
  <c r="W43" s="1"/>
  <c r="S43"/>
  <c r="O43"/>
  <c r="L43"/>
  <c r="H43"/>
  <c r="U42"/>
  <c r="W42" s="1"/>
  <c r="S42"/>
  <c r="N42"/>
  <c r="L42"/>
  <c r="H42"/>
  <c r="U41"/>
  <c r="W41" s="1"/>
  <c r="S41"/>
  <c r="N41"/>
  <c r="L41"/>
  <c r="H41"/>
  <c r="U40"/>
  <c r="W40" s="1"/>
  <c r="S40"/>
  <c r="N40"/>
  <c r="L40"/>
  <c r="H40"/>
  <c r="U39"/>
  <c r="W39" s="1"/>
  <c r="S39"/>
  <c r="N39"/>
  <c r="L39"/>
  <c r="H39"/>
  <c r="U38"/>
  <c r="W38" s="1"/>
  <c r="S38"/>
  <c r="N38"/>
  <c r="L38"/>
  <c r="H38"/>
  <c r="U37"/>
  <c r="W37" s="1"/>
  <c r="S37"/>
  <c r="N37"/>
  <c r="L37"/>
  <c r="H37"/>
  <c r="U36"/>
  <c r="W36" s="1"/>
  <c r="S36"/>
  <c r="N36"/>
  <c r="L36"/>
  <c r="H36"/>
  <c r="U35"/>
  <c r="W35" s="1"/>
  <c r="S35"/>
  <c r="N35"/>
  <c r="L35"/>
  <c r="H35"/>
  <c r="U34"/>
  <c r="W34" s="1"/>
  <c r="S34"/>
  <c r="U33"/>
  <c r="W33" s="1"/>
  <c r="S33"/>
  <c r="N33"/>
  <c r="L33"/>
  <c r="H33"/>
  <c r="U32"/>
  <c r="W32" s="1"/>
  <c r="S32"/>
  <c r="U31"/>
  <c r="W31" s="1"/>
  <c r="S31"/>
  <c r="N31"/>
  <c r="L31"/>
  <c r="H31"/>
  <c r="U30"/>
  <c r="W30" s="1"/>
  <c r="S30"/>
  <c r="N30"/>
  <c r="L30"/>
  <c r="H30"/>
  <c r="U29"/>
  <c r="W29" s="1"/>
  <c r="S29"/>
  <c r="U28"/>
  <c r="W28" s="1"/>
  <c r="S28"/>
  <c r="N28"/>
  <c r="L28"/>
  <c r="H28"/>
  <c r="U27"/>
  <c r="W27" s="1"/>
  <c r="S27"/>
  <c r="U26"/>
  <c r="W26" s="1"/>
  <c r="S26"/>
  <c r="N26"/>
  <c r="L26"/>
  <c r="H26"/>
  <c r="U25"/>
  <c r="W25" s="1"/>
  <c r="S25"/>
  <c r="N25"/>
  <c r="L25"/>
  <c r="H25"/>
  <c r="U24"/>
  <c r="W24" s="1"/>
  <c r="S24"/>
  <c r="N24"/>
  <c r="L24"/>
  <c r="H24"/>
  <c r="U23"/>
  <c r="W23" s="1"/>
  <c r="S23"/>
  <c r="N23"/>
  <c r="L23"/>
  <c r="H23"/>
  <c r="U22"/>
  <c r="W22" s="1"/>
  <c r="S22"/>
  <c r="N22"/>
  <c r="L22"/>
  <c r="H22"/>
  <c r="U21"/>
  <c r="W21" s="1"/>
  <c r="S21"/>
  <c r="U20"/>
  <c r="W20" s="1"/>
  <c r="S20"/>
  <c r="N20"/>
  <c r="L20"/>
  <c r="H20"/>
  <c r="U19"/>
  <c r="W19" s="1"/>
  <c r="S19"/>
  <c r="N19"/>
  <c r="L19"/>
  <c r="H19"/>
  <c r="W18"/>
  <c r="S18"/>
  <c r="U17"/>
  <c r="S17"/>
  <c r="O17"/>
  <c r="N17" s="1"/>
  <c r="H17"/>
  <c r="O15"/>
  <c r="O80" s="1"/>
  <c r="N15"/>
  <c r="N80" s="1"/>
  <c r="M15"/>
  <c r="J15"/>
  <c r="I15"/>
  <c r="G15"/>
  <c r="F15"/>
  <c r="E15"/>
  <c r="L14"/>
  <c r="H14"/>
  <c r="L13"/>
  <c r="H13"/>
  <c r="L12"/>
  <c r="K12"/>
  <c r="H12"/>
  <c r="L11"/>
  <c r="H11"/>
  <c r="L10"/>
  <c r="H10"/>
  <c r="L9"/>
  <c r="H9"/>
  <c r="L8"/>
  <c r="K8"/>
  <c r="H8"/>
  <c r="L7"/>
  <c r="K7"/>
  <c r="H7"/>
  <c r="X69" l="1"/>
  <c r="Y69" s="1"/>
  <c r="U74"/>
  <c r="W56"/>
  <c r="W74" s="1"/>
  <c r="I76"/>
  <c r="I77" s="1"/>
  <c r="T76"/>
  <c r="Q17"/>
  <c r="R17" s="1"/>
  <c r="Q61"/>
  <c r="R61" s="1"/>
  <c r="L15"/>
  <c r="Q14"/>
  <c r="R14" s="1"/>
  <c r="G76"/>
  <c r="G77" s="1"/>
  <c r="Q59"/>
  <c r="R59" s="1"/>
  <c r="X59" s="1"/>
  <c r="Q64"/>
  <c r="R64" s="1"/>
  <c r="X64" s="1"/>
  <c r="F76"/>
  <c r="F77" s="1"/>
  <c r="M76"/>
  <c r="M77" s="1"/>
  <c r="Q12"/>
  <c r="R12" s="1"/>
  <c r="U55"/>
  <c r="X29"/>
  <c r="E76"/>
  <c r="E77" s="1"/>
  <c r="J76"/>
  <c r="J77" s="1"/>
  <c r="Q66"/>
  <c r="R66" s="1"/>
  <c r="X66" s="1"/>
  <c r="O82"/>
  <c r="P55"/>
  <c r="X27"/>
  <c r="L74"/>
  <c r="Q62"/>
  <c r="R62" s="1"/>
  <c r="X62" s="1"/>
  <c r="Y62" s="1"/>
  <c r="Q7"/>
  <c r="R7" s="1"/>
  <c r="X7" s="1"/>
  <c r="Y7" s="1"/>
  <c r="L55"/>
  <c r="K15"/>
  <c r="K76" s="1"/>
  <c r="K77" s="1"/>
  <c r="H55"/>
  <c r="H74"/>
  <c r="Q60"/>
  <c r="R60" s="1"/>
  <c r="X60" s="1"/>
  <c r="Y60" s="1"/>
  <c r="Q63"/>
  <c r="R63" s="1"/>
  <c r="X63" s="1"/>
  <c r="Q67"/>
  <c r="R67" s="1"/>
  <c r="X67" s="1"/>
  <c r="Y67" s="1"/>
  <c r="S55"/>
  <c r="H15"/>
  <c r="Q70"/>
  <c r="R70" s="1"/>
  <c r="X70" s="1"/>
  <c r="Y70" s="1"/>
  <c r="Q10"/>
  <c r="R10" s="1"/>
  <c r="Q13"/>
  <c r="R13" s="1"/>
  <c r="X21"/>
  <c r="Q9"/>
  <c r="R9" s="1"/>
  <c r="Q11"/>
  <c r="R11" s="1"/>
  <c r="X18"/>
  <c r="N43"/>
  <c r="X57"/>
  <c r="Y57" s="1"/>
  <c r="Q65"/>
  <c r="R65" s="1"/>
  <c r="X65" s="1"/>
  <c r="Q68"/>
  <c r="R68" s="1"/>
  <c r="X68" s="1"/>
  <c r="Q72"/>
  <c r="R72" s="1"/>
  <c r="X72" s="1"/>
  <c r="Y72" s="1"/>
  <c r="X32"/>
  <c r="X34"/>
  <c r="Q8"/>
  <c r="Q20"/>
  <c r="R20" s="1"/>
  <c r="Q23"/>
  <c r="R23" s="1"/>
  <c r="Q31"/>
  <c r="R31" s="1"/>
  <c r="Q33"/>
  <c r="R33" s="1"/>
  <c r="Q35"/>
  <c r="R35" s="1"/>
  <c r="Q40"/>
  <c r="R40" s="1"/>
  <c r="Q44"/>
  <c r="R44" s="1"/>
  <c r="Q48"/>
  <c r="R48" s="1"/>
  <c r="Q49"/>
  <c r="R49" s="1"/>
  <c r="Q53"/>
  <c r="R53" s="1"/>
  <c r="O55"/>
  <c r="O76" s="1"/>
  <c r="O77" s="1"/>
  <c r="Q19"/>
  <c r="R19" s="1"/>
  <c r="Q22"/>
  <c r="R22" s="1"/>
  <c r="Q26"/>
  <c r="R26" s="1"/>
  <c r="Q28"/>
  <c r="R28" s="1"/>
  <c r="Q30"/>
  <c r="R30" s="1"/>
  <c r="Q38"/>
  <c r="R38" s="1"/>
  <c r="Q39"/>
  <c r="R39" s="1"/>
  <c r="Q43"/>
  <c r="Q47"/>
  <c r="R47" s="1"/>
  <c r="Q52"/>
  <c r="R52" s="1"/>
  <c r="Q25"/>
  <c r="R25" s="1"/>
  <c r="Q37"/>
  <c r="R37" s="1"/>
  <c r="Q42"/>
  <c r="R42" s="1"/>
  <c r="Q46"/>
  <c r="R46" s="1"/>
  <c r="Q51"/>
  <c r="R51" s="1"/>
  <c r="W17"/>
  <c r="Q24"/>
  <c r="R24" s="1"/>
  <c r="Q36"/>
  <c r="R36" s="1"/>
  <c r="Q41"/>
  <c r="R41" s="1"/>
  <c r="Q45"/>
  <c r="R45" s="1"/>
  <c r="Q50"/>
  <c r="R50" s="1"/>
  <c r="Q54"/>
  <c r="R54" s="1"/>
  <c r="P70" i="1"/>
  <c r="P66"/>
  <c r="Y74" i="4" l="1"/>
  <c r="X17"/>
  <c r="X74"/>
  <c r="X75" s="1"/>
  <c r="R85"/>
  <c r="R86" s="1"/>
  <c r="N82"/>
  <c r="N55"/>
  <c r="N76" s="1"/>
  <c r="N77" s="1"/>
  <c r="R43"/>
  <c r="L76"/>
  <c r="L77" s="1"/>
  <c r="W55"/>
  <c r="R81"/>
  <c r="Q79"/>
  <c r="H76"/>
  <c r="H77" s="1"/>
  <c r="Q74"/>
  <c r="R74"/>
  <c r="Q81"/>
  <c r="X45"/>
  <c r="X25"/>
  <c r="X26"/>
  <c r="X20"/>
  <c r="X47"/>
  <c r="X30"/>
  <c r="X19"/>
  <c r="X44"/>
  <c r="X41"/>
  <c r="X46"/>
  <c r="X52"/>
  <c r="X38"/>
  <c r="X22"/>
  <c r="X48"/>
  <c r="X33"/>
  <c r="R8"/>
  <c r="Q15"/>
  <c r="X51"/>
  <c r="X35"/>
  <c r="X50"/>
  <c r="X24"/>
  <c r="X37"/>
  <c r="X28"/>
  <c r="X53"/>
  <c r="X40"/>
  <c r="X23"/>
  <c r="R79"/>
  <c r="X39"/>
  <c r="X49"/>
  <c r="X54"/>
  <c r="X36"/>
  <c r="Q55"/>
  <c r="X42"/>
  <c r="X31"/>
  <c r="O66" i="1"/>
  <c r="O70"/>
  <c r="N70"/>
  <c r="N73" l="1"/>
  <c r="V70"/>
  <c r="X43" i="4"/>
  <c r="R15"/>
  <c r="Q80"/>
  <c r="Q82" s="1"/>
  <c r="Q76"/>
  <c r="Q77" s="1"/>
  <c r="R55"/>
  <c r="R87" s="1"/>
  <c r="S43" i="3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4"/>
  <c r="S45"/>
  <c r="S46"/>
  <c r="S47"/>
  <c r="S48"/>
  <c r="S49"/>
  <c r="S50"/>
  <c r="S51"/>
  <c r="S52"/>
  <c r="S53"/>
  <c r="S54"/>
  <c r="L17"/>
  <c r="T17"/>
  <c r="V17" s="1"/>
  <c r="V18"/>
  <c r="T19"/>
  <c r="V19" s="1"/>
  <c r="T20"/>
  <c r="V20" s="1"/>
  <c r="T21"/>
  <c r="V21" s="1"/>
  <c r="T22"/>
  <c r="V22" s="1"/>
  <c r="T23"/>
  <c r="V23" s="1"/>
  <c r="T24"/>
  <c r="V24" s="1"/>
  <c r="T25"/>
  <c r="V25" s="1"/>
  <c r="T26"/>
  <c r="V26" s="1"/>
  <c r="T27"/>
  <c r="V27" s="1"/>
  <c r="T28"/>
  <c r="V28" s="1"/>
  <c r="T29"/>
  <c r="V29" s="1"/>
  <c r="T30"/>
  <c r="V30" s="1"/>
  <c r="T31"/>
  <c r="V31" s="1"/>
  <c r="T32"/>
  <c r="V32" s="1"/>
  <c r="T33"/>
  <c r="V33" s="1"/>
  <c r="T34"/>
  <c r="V34" s="1"/>
  <c r="T35"/>
  <c r="V35" s="1"/>
  <c r="T36"/>
  <c r="V36" s="1"/>
  <c r="T37"/>
  <c r="V37" s="1"/>
  <c r="T38"/>
  <c r="V38" s="1"/>
  <c r="T39"/>
  <c r="V39" s="1"/>
  <c r="T40"/>
  <c r="V40" s="1"/>
  <c r="T41"/>
  <c r="V41" s="1"/>
  <c r="T42"/>
  <c r="V42" s="1"/>
  <c r="T43"/>
  <c r="V43" s="1"/>
  <c r="T44"/>
  <c r="V44" s="1"/>
  <c r="T45"/>
  <c r="V45" s="1"/>
  <c r="T46"/>
  <c r="V46" s="1"/>
  <c r="T47"/>
  <c r="V47" s="1"/>
  <c r="T48"/>
  <c r="V48" s="1"/>
  <c r="T49"/>
  <c r="V49" s="1"/>
  <c r="T50"/>
  <c r="V50" s="1"/>
  <c r="T51"/>
  <c r="V51" s="1"/>
  <c r="T52"/>
  <c r="V52" s="1"/>
  <c r="T53"/>
  <c r="V53" s="1"/>
  <c r="T54"/>
  <c r="V54" s="1"/>
  <c r="AB50"/>
  <c r="U55"/>
  <c r="P53"/>
  <c r="N53" s="1"/>
  <c r="P50"/>
  <c r="N50" s="1"/>
  <c r="P47"/>
  <c r="N47" s="1"/>
  <c r="P43"/>
  <c r="P41"/>
  <c r="N41" s="1"/>
  <c r="P35"/>
  <c r="N35" s="1"/>
  <c r="P33"/>
  <c r="N33" s="1"/>
  <c r="P30"/>
  <c r="N30" s="1"/>
  <c r="P19"/>
  <c r="N19" s="1"/>
  <c r="P20"/>
  <c r="N20" s="1"/>
  <c r="P22"/>
  <c r="N22" s="1"/>
  <c r="P23"/>
  <c r="N23" s="1"/>
  <c r="P24"/>
  <c r="N24" s="1"/>
  <c r="P25"/>
  <c r="N25" s="1"/>
  <c r="P26"/>
  <c r="N26" s="1"/>
  <c r="P27"/>
  <c r="P28"/>
  <c r="N28" s="1"/>
  <c r="P29"/>
  <c r="P31"/>
  <c r="N31" s="1"/>
  <c r="P32"/>
  <c r="P34"/>
  <c r="P36"/>
  <c r="N36" s="1"/>
  <c r="P37"/>
  <c r="N37" s="1"/>
  <c r="P38"/>
  <c r="N38" s="1"/>
  <c r="P39"/>
  <c r="N39" s="1"/>
  <c r="P40"/>
  <c r="N40" s="1"/>
  <c r="P42"/>
  <c r="N42" s="1"/>
  <c r="P44"/>
  <c r="N44" s="1"/>
  <c r="P45"/>
  <c r="N45" s="1"/>
  <c r="P46"/>
  <c r="N46" s="1"/>
  <c r="P48"/>
  <c r="N48" s="1"/>
  <c r="AL48" s="1"/>
  <c r="AM48" s="1"/>
  <c r="AQ48" s="1"/>
  <c r="P49"/>
  <c r="N49" s="1"/>
  <c r="P51"/>
  <c r="N51" s="1"/>
  <c r="P52"/>
  <c r="N52" s="1"/>
  <c r="P54"/>
  <c r="N54" s="1"/>
  <c r="P17"/>
  <c r="O81"/>
  <c r="O79"/>
  <c r="O74"/>
  <c r="O43"/>
  <c r="N43" s="1"/>
  <c r="O17"/>
  <c r="O15"/>
  <c r="O80" s="1"/>
  <c r="R84"/>
  <c r="W85" s="1"/>
  <c r="AB82"/>
  <c r="AB81"/>
  <c r="N81"/>
  <c r="N79"/>
  <c r="Q75"/>
  <c r="R75" s="1"/>
  <c r="AM74"/>
  <c r="AL74"/>
  <c r="AK74"/>
  <c r="AE74"/>
  <c r="AA74"/>
  <c r="N74"/>
  <c r="M74"/>
  <c r="J74"/>
  <c r="I74"/>
  <c r="G74"/>
  <c r="F74"/>
  <c r="AS73"/>
  <c r="AS74" s="1"/>
  <c r="AG73"/>
  <c r="H73"/>
  <c r="Q73" s="1"/>
  <c r="R73" s="1"/>
  <c r="AG72"/>
  <c r="AB72"/>
  <c r="L72"/>
  <c r="H72"/>
  <c r="AG71"/>
  <c r="AB71"/>
  <c r="H71"/>
  <c r="Q71" s="1"/>
  <c r="R71" s="1"/>
  <c r="AG70"/>
  <c r="AB70"/>
  <c r="L70"/>
  <c r="H70"/>
  <c r="AG69"/>
  <c r="AB69"/>
  <c r="L69"/>
  <c r="Q69" s="1"/>
  <c r="R69" s="1"/>
  <c r="K69"/>
  <c r="K74" s="1"/>
  <c r="E69"/>
  <c r="AG68"/>
  <c r="AB68"/>
  <c r="L68"/>
  <c r="H68"/>
  <c r="AG67"/>
  <c r="AB67"/>
  <c r="L67"/>
  <c r="H67"/>
  <c r="E67"/>
  <c r="AG66"/>
  <c r="AB66"/>
  <c r="L66"/>
  <c r="H66"/>
  <c r="AG65"/>
  <c r="AB65"/>
  <c r="L65"/>
  <c r="H65"/>
  <c r="E65"/>
  <c r="AG64"/>
  <c r="AB64"/>
  <c r="L64"/>
  <c r="H64"/>
  <c r="AG63"/>
  <c r="AB63"/>
  <c r="L63"/>
  <c r="H63"/>
  <c r="AG62"/>
  <c r="AB62"/>
  <c r="L62"/>
  <c r="H62"/>
  <c r="AG61"/>
  <c r="AB61"/>
  <c r="L61"/>
  <c r="H61"/>
  <c r="E61"/>
  <c r="AG60"/>
  <c r="AB60"/>
  <c r="L60"/>
  <c r="H60"/>
  <c r="AG59"/>
  <c r="AB59"/>
  <c r="L59"/>
  <c r="H59"/>
  <c r="AG58"/>
  <c r="AB58"/>
  <c r="H58"/>
  <c r="Q58" s="1"/>
  <c r="R58" s="1"/>
  <c r="AG57"/>
  <c r="AB57"/>
  <c r="L57"/>
  <c r="H57"/>
  <c r="E57"/>
  <c r="E74" s="1"/>
  <c r="AG56"/>
  <c r="AB56"/>
  <c r="Q56"/>
  <c r="AS55"/>
  <c r="AP55"/>
  <c r="AO55"/>
  <c r="AA55"/>
  <c r="M55"/>
  <c r="K55"/>
  <c r="J55"/>
  <c r="I55"/>
  <c r="G55"/>
  <c r="F55"/>
  <c r="E55"/>
  <c r="AU54"/>
  <c r="AB54"/>
  <c r="L54"/>
  <c r="H54"/>
  <c r="AU53"/>
  <c r="AB53"/>
  <c r="L53"/>
  <c r="H53"/>
  <c r="AK53" s="1"/>
  <c r="AL53" s="1"/>
  <c r="AU52"/>
  <c r="AB52"/>
  <c r="L52"/>
  <c r="H52"/>
  <c r="AU51"/>
  <c r="AB51"/>
  <c r="L51"/>
  <c r="H51"/>
  <c r="AK51" s="1"/>
  <c r="AL51" s="1"/>
  <c r="AU50"/>
  <c r="L50"/>
  <c r="H50"/>
  <c r="AU49"/>
  <c r="AB49"/>
  <c r="L49"/>
  <c r="H49"/>
  <c r="AU48"/>
  <c r="AB48"/>
  <c r="L48"/>
  <c r="H48"/>
  <c r="AU47"/>
  <c r="AB47"/>
  <c r="L47"/>
  <c r="H47"/>
  <c r="AU46"/>
  <c r="AB46"/>
  <c r="L46"/>
  <c r="H46"/>
  <c r="AU45"/>
  <c r="AB45"/>
  <c r="L45"/>
  <c r="H45"/>
  <c r="AU44"/>
  <c r="AB44"/>
  <c r="L44"/>
  <c r="H44"/>
  <c r="AU43"/>
  <c r="AB43"/>
  <c r="L43"/>
  <c r="H43"/>
  <c r="AU42"/>
  <c r="AB42"/>
  <c r="L42"/>
  <c r="H42"/>
  <c r="AU41"/>
  <c r="AB41"/>
  <c r="L41"/>
  <c r="H41"/>
  <c r="AU40"/>
  <c r="AB40"/>
  <c r="L40"/>
  <c r="H40"/>
  <c r="AU39"/>
  <c r="AB39"/>
  <c r="L39"/>
  <c r="H39"/>
  <c r="AU38"/>
  <c r="AB38"/>
  <c r="L38"/>
  <c r="H38"/>
  <c r="AU37"/>
  <c r="AB37"/>
  <c r="L37"/>
  <c r="H37"/>
  <c r="AU36"/>
  <c r="AB36"/>
  <c r="L36"/>
  <c r="H36"/>
  <c r="AU35"/>
  <c r="AB35"/>
  <c r="L35"/>
  <c r="H35"/>
  <c r="AU34"/>
  <c r="AK34"/>
  <c r="AL34" s="1"/>
  <c r="AM34" s="1"/>
  <c r="AC34"/>
  <c r="AB34"/>
  <c r="Y34"/>
  <c r="AU33"/>
  <c r="AB33"/>
  <c r="L33"/>
  <c r="H33"/>
  <c r="AU32"/>
  <c r="AK32"/>
  <c r="AL32" s="1"/>
  <c r="AM32" s="1"/>
  <c r="AC32"/>
  <c r="AB32"/>
  <c r="Y32"/>
  <c r="AU31"/>
  <c r="AB31"/>
  <c r="L31"/>
  <c r="H31"/>
  <c r="AU30"/>
  <c r="AB30"/>
  <c r="L30"/>
  <c r="H30"/>
  <c r="AU29"/>
  <c r="AK29"/>
  <c r="AL29" s="1"/>
  <c r="AM29" s="1"/>
  <c r="AC29"/>
  <c r="AB29"/>
  <c r="Y29"/>
  <c r="AU28"/>
  <c r="AB28"/>
  <c r="L28"/>
  <c r="H28"/>
  <c r="AU27"/>
  <c r="AK27"/>
  <c r="AL27" s="1"/>
  <c r="AM27" s="1"/>
  <c r="AC27"/>
  <c r="AB27"/>
  <c r="Y27"/>
  <c r="AU26"/>
  <c r="AB26"/>
  <c r="L26"/>
  <c r="H26"/>
  <c r="AU25"/>
  <c r="AB25"/>
  <c r="L25"/>
  <c r="H25"/>
  <c r="AU24"/>
  <c r="AB24"/>
  <c r="L24"/>
  <c r="H24"/>
  <c r="AU23"/>
  <c r="AB23"/>
  <c r="L23"/>
  <c r="H23"/>
  <c r="AU22"/>
  <c r="AB22"/>
  <c r="L22"/>
  <c r="H22"/>
  <c r="AU21"/>
  <c r="AK21"/>
  <c r="AL21" s="1"/>
  <c r="AM21" s="1"/>
  <c r="AC21"/>
  <c r="AB21"/>
  <c r="Y21"/>
  <c r="AU20"/>
  <c r="AB20"/>
  <c r="L20"/>
  <c r="H20"/>
  <c r="AU19"/>
  <c r="AB19"/>
  <c r="L19"/>
  <c r="H19"/>
  <c r="AU18"/>
  <c r="AK18"/>
  <c r="AL18" s="1"/>
  <c r="AM18" s="1"/>
  <c r="AC18"/>
  <c r="AB18"/>
  <c r="Y18"/>
  <c r="AU17"/>
  <c r="AB17"/>
  <c r="H17"/>
  <c r="Q17" s="1"/>
  <c r="AC16"/>
  <c r="AB16"/>
  <c r="Y16"/>
  <c r="AM15"/>
  <c r="AL15"/>
  <c r="AK15"/>
  <c r="AE15"/>
  <c r="AA15"/>
  <c r="N15"/>
  <c r="M15"/>
  <c r="M76" s="1"/>
  <c r="M77" s="1"/>
  <c r="J15"/>
  <c r="I15"/>
  <c r="G15"/>
  <c r="F15"/>
  <c r="F76" s="1"/>
  <c r="F77" s="1"/>
  <c r="E15"/>
  <c r="L14"/>
  <c r="H14"/>
  <c r="AB13"/>
  <c r="L13"/>
  <c r="H13"/>
  <c r="L12"/>
  <c r="K12"/>
  <c r="H12"/>
  <c r="AB11"/>
  <c r="L11"/>
  <c r="H11"/>
  <c r="Q11" s="1"/>
  <c r="R11" s="1"/>
  <c r="L10"/>
  <c r="H10"/>
  <c r="L9"/>
  <c r="H9"/>
  <c r="Q9" s="1"/>
  <c r="R9" s="1"/>
  <c r="L8"/>
  <c r="K8"/>
  <c r="H8"/>
  <c r="L7"/>
  <c r="K7"/>
  <c r="H7"/>
  <c r="AO37" i="2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34"/>
  <c r="AO35"/>
  <c r="AO36"/>
  <c r="AO18"/>
  <c r="AO19"/>
  <c r="AO20"/>
  <c r="AO21"/>
  <c r="AO22"/>
  <c r="AO23"/>
  <c r="AO24"/>
  <c r="AO25"/>
  <c r="AO26"/>
  <c r="AO27"/>
  <c r="AO28"/>
  <c r="AO29"/>
  <c r="AO30"/>
  <c r="AO31"/>
  <c r="AO32"/>
  <c r="AO33"/>
  <c r="AO17"/>
  <c r="P84"/>
  <c r="Q85" s="1"/>
  <c r="V82"/>
  <c r="V81"/>
  <c r="N81"/>
  <c r="N79"/>
  <c r="O75"/>
  <c r="P75" s="1"/>
  <c r="AG74"/>
  <c r="AF74"/>
  <c r="AE74"/>
  <c r="Y74"/>
  <c r="U74"/>
  <c r="N74"/>
  <c r="M74"/>
  <c r="J74"/>
  <c r="I74"/>
  <c r="G74"/>
  <c r="F74"/>
  <c r="AM73"/>
  <c r="AM74" s="1"/>
  <c r="AA73"/>
  <c r="H73"/>
  <c r="O73" s="1"/>
  <c r="P73" s="1"/>
  <c r="S73" s="1"/>
  <c r="AA72"/>
  <c r="V72"/>
  <c r="L72"/>
  <c r="H72"/>
  <c r="O72" s="1"/>
  <c r="P72" s="1"/>
  <c r="W72" s="1"/>
  <c r="AA71"/>
  <c r="V71"/>
  <c r="H71"/>
  <c r="O71" s="1"/>
  <c r="P71" s="1"/>
  <c r="W71" s="1"/>
  <c r="AA70"/>
  <c r="V70"/>
  <c r="L70"/>
  <c r="H70"/>
  <c r="AA69"/>
  <c r="V69"/>
  <c r="L69"/>
  <c r="K69"/>
  <c r="K74" s="1"/>
  <c r="E69"/>
  <c r="AA68"/>
  <c r="V68"/>
  <c r="L68"/>
  <c r="H68"/>
  <c r="AA67"/>
  <c r="V67"/>
  <c r="L67"/>
  <c r="H67"/>
  <c r="E67"/>
  <c r="AA66"/>
  <c r="V66"/>
  <c r="L66"/>
  <c r="O66" s="1"/>
  <c r="P66" s="1"/>
  <c r="H66"/>
  <c r="AA65"/>
  <c r="V65"/>
  <c r="L65"/>
  <c r="H65"/>
  <c r="E65"/>
  <c r="AA64"/>
  <c r="V64"/>
  <c r="L64"/>
  <c r="H64"/>
  <c r="O64" s="1"/>
  <c r="P64" s="1"/>
  <c r="AA63"/>
  <c r="V63"/>
  <c r="L63"/>
  <c r="H63"/>
  <c r="O63" s="1"/>
  <c r="P63" s="1"/>
  <c r="AA62"/>
  <c r="V62"/>
  <c r="L62"/>
  <c r="H62"/>
  <c r="O62" s="1"/>
  <c r="P62" s="1"/>
  <c r="AA61"/>
  <c r="V61"/>
  <c r="L61"/>
  <c r="H61"/>
  <c r="E61"/>
  <c r="AA60"/>
  <c r="V60"/>
  <c r="L60"/>
  <c r="H60"/>
  <c r="AA59"/>
  <c r="V59"/>
  <c r="L59"/>
  <c r="H59"/>
  <c r="AA58"/>
  <c r="V58"/>
  <c r="H58"/>
  <c r="AA57"/>
  <c r="V57"/>
  <c r="L57"/>
  <c r="H57"/>
  <c r="E57"/>
  <c r="E74" s="1"/>
  <c r="AA56"/>
  <c r="V56"/>
  <c r="O56"/>
  <c r="P56" s="1"/>
  <c r="AM55"/>
  <c r="AJ55"/>
  <c r="AI55"/>
  <c r="U55"/>
  <c r="M55"/>
  <c r="K55"/>
  <c r="J55"/>
  <c r="I55"/>
  <c r="G55"/>
  <c r="F55"/>
  <c r="E55"/>
  <c r="AF54"/>
  <c r="AG54" s="1"/>
  <c r="AK54" s="1"/>
  <c r="AA54"/>
  <c r="V54"/>
  <c r="L54"/>
  <c r="H54"/>
  <c r="V53"/>
  <c r="L53"/>
  <c r="H53"/>
  <c r="AF52"/>
  <c r="AG52" s="1"/>
  <c r="AK52" s="1"/>
  <c r="AA52"/>
  <c r="V52"/>
  <c r="L52"/>
  <c r="H52"/>
  <c r="V51"/>
  <c r="L51"/>
  <c r="H51"/>
  <c r="V50"/>
  <c r="L50"/>
  <c r="H50"/>
  <c r="V49"/>
  <c r="L49"/>
  <c r="H49"/>
  <c r="AF48"/>
  <c r="AG48" s="1"/>
  <c r="AK48" s="1"/>
  <c r="AA48"/>
  <c r="V48"/>
  <c r="L48"/>
  <c r="H48"/>
  <c r="V47"/>
  <c r="L47"/>
  <c r="H47"/>
  <c r="V46"/>
  <c r="L46"/>
  <c r="H46"/>
  <c r="O46" s="1"/>
  <c r="P46" s="1"/>
  <c r="V45"/>
  <c r="L45"/>
  <c r="H45"/>
  <c r="V44"/>
  <c r="L44"/>
  <c r="H44"/>
  <c r="V43"/>
  <c r="N43"/>
  <c r="N55" s="1"/>
  <c r="L43"/>
  <c r="H43"/>
  <c r="AF42"/>
  <c r="AG42" s="1"/>
  <c r="AK42" s="1"/>
  <c r="AA42"/>
  <c r="V42"/>
  <c r="L42"/>
  <c r="H42"/>
  <c r="V41"/>
  <c r="L41"/>
  <c r="H41"/>
  <c r="V40"/>
  <c r="O40"/>
  <c r="P40" s="1"/>
  <c r="L40"/>
  <c r="H40"/>
  <c r="V39"/>
  <c r="L39"/>
  <c r="H39"/>
  <c r="AF38"/>
  <c r="AG38" s="1"/>
  <c r="AA38"/>
  <c r="V38"/>
  <c r="L38"/>
  <c r="H38"/>
  <c r="V37"/>
  <c r="L37"/>
  <c r="H37"/>
  <c r="V36"/>
  <c r="L36"/>
  <c r="H36"/>
  <c r="V35"/>
  <c r="L35"/>
  <c r="H35"/>
  <c r="AE34"/>
  <c r="AF34" s="1"/>
  <c r="AG34" s="1"/>
  <c r="W34"/>
  <c r="V34"/>
  <c r="S34"/>
  <c r="V33"/>
  <c r="L33"/>
  <c r="H33"/>
  <c r="O33" s="1"/>
  <c r="P33" s="1"/>
  <c r="AE32"/>
  <c r="AF32" s="1"/>
  <c r="AG32" s="1"/>
  <c r="W32"/>
  <c r="V32"/>
  <c r="S32"/>
  <c r="V31"/>
  <c r="L31"/>
  <c r="H31"/>
  <c r="V30"/>
  <c r="L30"/>
  <c r="H30"/>
  <c r="AE30" s="1"/>
  <c r="AF30" s="1"/>
  <c r="AG30" s="1"/>
  <c r="AE29"/>
  <c r="AF29" s="1"/>
  <c r="AG29" s="1"/>
  <c r="W29"/>
  <c r="V29"/>
  <c r="S29"/>
  <c r="V28"/>
  <c r="L28"/>
  <c r="H28"/>
  <c r="AE27"/>
  <c r="AF27" s="1"/>
  <c r="AG27" s="1"/>
  <c r="W27"/>
  <c r="V27"/>
  <c r="S27"/>
  <c r="V26"/>
  <c r="L26"/>
  <c r="H26"/>
  <c r="V25"/>
  <c r="L25"/>
  <c r="H25"/>
  <c r="V24"/>
  <c r="L24"/>
  <c r="H24"/>
  <c r="V23"/>
  <c r="L23"/>
  <c r="H23"/>
  <c r="V22"/>
  <c r="L22"/>
  <c r="H22"/>
  <c r="AE21"/>
  <c r="AF21" s="1"/>
  <c r="AG21" s="1"/>
  <c r="W21"/>
  <c r="V21"/>
  <c r="S21"/>
  <c r="V20"/>
  <c r="L20"/>
  <c r="H20"/>
  <c r="V19"/>
  <c r="L19"/>
  <c r="H19"/>
  <c r="AE19" s="1"/>
  <c r="AF19" s="1"/>
  <c r="AG19" s="1"/>
  <c r="AE18"/>
  <c r="AF18" s="1"/>
  <c r="AG18" s="1"/>
  <c r="W18"/>
  <c r="V18"/>
  <c r="S18"/>
  <c r="V17"/>
  <c r="L17"/>
  <c r="H17"/>
  <c r="W16"/>
  <c r="V16"/>
  <c r="S16"/>
  <c r="AG15"/>
  <c r="AF15"/>
  <c r="AE15"/>
  <c r="Y15"/>
  <c r="U15"/>
  <c r="N15"/>
  <c r="M15"/>
  <c r="M76" s="1"/>
  <c r="M77" s="1"/>
  <c r="J15"/>
  <c r="I15"/>
  <c r="G15"/>
  <c r="F15"/>
  <c r="E15"/>
  <c r="L14"/>
  <c r="H14"/>
  <c r="V13"/>
  <c r="L13"/>
  <c r="H13"/>
  <c r="L12"/>
  <c r="K12"/>
  <c r="H12"/>
  <c r="V11"/>
  <c r="L11"/>
  <c r="H11"/>
  <c r="L10"/>
  <c r="H10"/>
  <c r="L9"/>
  <c r="H9"/>
  <c r="L8"/>
  <c r="K8"/>
  <c r="H8"/>
  <c r="L7"/>
  <c r="K7"/>
  <c r="H7"/>
  <c r="H68" i="1"/>
  <c r="G68"/>
  <c r="F68"/>
  <c r="E68"/>
  <c r="H67"/>
  <c r="G67"/>
  <c r="F67"/>
  <c r="E67"/>
  <c r="H66"/>
  <c r="G66"/>
  <c r="F66"/>
  <c r="E66"/>
  <c r="H64"/>
  <c r="G64"/>
  <c r="F64"/>
  <c r="E64"/>
  <c r="H63"/>
  <c r="G63"/>
  <c r="F63"/>
  <c r="E63"/>
  <c r="H62"/>
  <c r="G62"/>
  <c r="F62"/>
  <c r="E62"/>
  <c r="H61"/>
  <c r="G61"/>
  <c r="F61"/>
  <c r="E61"/>
  <c r="H60"/>
  <c r="G60"/>
  <c r="F60"/>
  <c r="E60"/>
  <c r="H59"/>
  <c r="G59"/>
  <c r="F59"/>
  <c r="E59"/>
  <c r="H58"/>
  <c r="G58"/>
  <c r="F58"/>
  <c r="E58"/>
  <c r="H57"/>
  <c r="G57"/>
  <c r="F57"/>
  <c r="E57"/>
  <c r="H56"/>
  <c r="G56"/>
  <c r="F56"/>
  <c r="E56"/>
  <c r="H55"/>
  <c r="G55"/>
  <c r="F55"/>
  <c r="E55"/>
  <c r="H54"/>
  <c r="G54"/>
  <c r="F54"/>
  <c r="E54"/>
  <c r="H53"/>
  <c r="G53"/>
  <c r="F53"/>
  <c r="E53"/>
  <c r="H52"/>
  <c r="G52"/>
  <c r="F52"/>
  <c r="E52"/>
  <c r="H51"/>
  <c r="G51"/>
  <c r="F51"/>
  <c r="E51"/>
  <c r="H50"/>
  <c r="G50"/>
  <c r="F50"/>
  <c r="E50"/>
  <c r="H49"/>
  <c r="G49"/>
  <c r="F49"/>
  <c r="E49"/>
  <c r="H48"/>
  <c r="G48"/>
  <c r="G65" s="1"/>
  <c r="F48"/>
  <c r="E48"/>
  <c r="H46"/>
  <c r="G46"/>
  <c r="E46"/>
  <c r="H45"/>
  <c r="G45"/>
  <c r="E45"/>
  <c r="H44"/>
  <c r="G44"/>
  <c r="E44"/>
  <c r="H43"/>
  <c r="G43"/>
  <c r="E43"/>
  <c r="H41"/>
  <c r="G41"/>
  <c r="E41"/>
  <c r="H40"/>
  <c r="G40"/>
  <c r="E40"/>
  <c r="H39"/>
  <c r="G39"/>
  <c r="E39"/>
  <c r="E29"/>
  <c r="F29"/>
  <c r="G29"/>
  <c r="H29"/>
  <c r="E30"/>
  <c r="G30"/>
  <c r="H30"/>
  <c r="E31"/>
  <c r="G31"/>
  <c r="H31"/>
  <c r="E32"/>
  <c r="G32"/>
  <c r="H32"/>
  <c r="E33"/>
  <c r="G33"/>
  <c r="H33"/>
  <c r="E34"/>
  <c r="G34"/>
  <c r="H34"/>
  <c r="E35"/>
  <c r="G35"/>
  <c r="H35"/>
  <c r="E36"/>
  <c r="G36"/>
  <c r="H36"/>
  <c r="E37"/>
  <c r="G37"/>
  <c r="H37"/>
  <c r="H28"/>
  <c r="G28"/>
  <c r="E28"/>
  <c r="H27"/>
  <c r="G27"/>
  <c r="E27"/>
  <c r="H26"/>
  <c r="G26"/>
  <c r="G25" s="1"/>
  <c r="E26"/>
  <c r="H24"/>
  <c r="G24"/>
  <c r="G23" s="1"/>
  <c r="E24"/>
  <c r="H22"/>
  <c r="G22"/>
  <c r="E22"/>
  <c r="H21"/>
  <c r="G21"/>
  <c r="E21"/>
  <c r="H19"/>
  <c r="G19"/>
  <c r="G18" s="1"/>
  <c r="E19"/>
  <c r="H17"/>
  <c r="G17"/>
  <c r="E17"/>
  <c r="H16"/>
  <c r="G16"/>
  <c r="E16"/>
  <c r="H15"/>
  <c r="G15"/>
  <c r="E15"/>
  <c r="H14"/>
  <c r="G14"/>
  <c r="E14"/>
  <c r="H13"/>
  <c r="G13"/>
  <c r="E13"/>
  <c r="H11"/>
  <c r="G11"/>
  <c r="E11"/>
  <c r="H10"/>
  <c r="G10"/>
  <c r="E10"/>
  <c r="H8"/>
  <c r="G8"/>
  <c r="G7" s="1"/>
  <c r="E8"/>
  <c r="S65"/>
  <c r="S47"/>
  <c r="S42"/>
  <c r="S25"/>
  <c r="S23"/>
  <c r="S20"/>
  <c r="S18"/>
  <c r="S12"/>
  <c r="S9"/>
  <c r="S7"/>
  <c r="G70"/>
  <c r="O65"/>
  <c r="O47"/>
  <c r="O42"/>
  <c r="O25"/>
  <c r="O23"/>
  <c r="O20"/>
  <c r="O18"/>
  <c r="O12"/>
  <c r="O9"/>
  <c r="O7"/>
  <c r="K7"/>
  <c r="K9"/>
  <c r="K12"/>
  <c r="K18"/>
  <c r="K20"/>
  <c r="K23"/>
  <c r="K25"/>
  <c r="K42"/>
  <c r="K47"/>
  <c r="K65"/>
  <c r="I76" i="2" l="1"/>
  <c r="I77" s="1"/>
  <c r="U76"/>
  <c r="AE23"/>
  <c r="AF23" s="1"/>
  <c r="AG23" s="1"/>
  <c r="O28"/>
  <c r="P28" s="1"/>
  <c r="AE35"/>
  <c r="AF35" s="1"/>
  <c r="AG35" s="1"/>
  <c r="AE42"/>
  <c r="W18" i="3"/>
  <c r="O9" i="2"/>
  <c r="P9" s="1"/>
  <c r="O70"/>
  <c r="P70" s="1"/>
  <c r="Q14" i="3"/>
  <c r="R14" s="1"/>
  <c r="Q61"/>
  <c r="R61" s="1"/>
  <c r="Q62"/>
  <c r="R62" s="1"/>
  <c r="Q63"/>
  <c r="R63" s="1"/>
  <c r="AB55"/>
  <c r="AE40" i="2"/>
  <c r="AF40" s="1"/>
  <c r="AG40" s="1"/>
  <c r="AE44"/>
  <c r="AF44" s="1"/>
  <c r="AG44" s="1"/>
  <c r="AC65"/>
  <c r="AM51" i="3"/>
  <c r="W34"/>
  <c r="O14" i="2"/>
  <c r="P14" s="1"/>
  <c r="AE20"/>
  <c r="AF20" s="1"/>
  <c r="AG20" s="1"/>
  <c r="AE46"/>
  <c r="AF46" s="1"/>
  <c r="AG46" s="1"/>
  <c r="AE50"/>
  <c r="AF50" s="1"/>
  <c r="AG50" s="1"/>
  <c r="Q36" i="3"/>
  <c r="AK43"/>
  <c r="AL43" s="1"/>
  <c r="AM43" s="1"/>
  <c r="AK44"/>
  <c r="AL44" s="1"/>
  <c r="AM44" s="1"/>
  <c r="AK47"/>
  <c r="AL47" s="1"/>
  <c r="AM47" s="1"/>
  <c r="AK48"/>
  <c r="AK49"/>
  <c r="AL49" s="1"/>
  <c r="Q67"/>
  <c r="R67" s="1"/>
  <c r="AI70"/>
  <c r="Q72"/>
  <c r="R72" s="1"/>
  <c r="W29"/>
  <c r="Q70"/>
  <c r="R70" s="1"/>
  <c r="G47" i="1"/>
  <c r="G9"/>
  <c r="G20"/>
  <c r="AK34" i="2"/>
  <c r="AE36"/>
  <c r="AF36" s="1"/>
  <c r="AG36" s="1"/>
  <c r="AE51"/>
  <c r="AF51" s="1"/>
  <c r="AG51" s="1"/>
  <c r="AE53"/>
  <c r="AF53" s="1"/>
  <c r="AG53" s="1"/>
  <c r="AI78"/>
  <c r="L74"/>
  <c r="O61"/>
  <c r="P61" s="1"/>
  <c r="O65"/>
  <c r="P65" s="1"/>
  <c r="G76" i="3"/>
  <c r="G77" s="1"/>
  <c r="AK30"/>
  <c r="AL30" s="1"/>
  <c r="AM30" s="1"/>
  <c r="AK31"/>
  <c r="AL31" s="1"/>
  <c r="AK41"/>
  <c r="AL41" s="1"/>
  <c r="Q42"/>
  <c r="AI65"/>
  <c r="W21"/>
  <c r="O12" i="2"/>
  <c r="P12" s="1"/>
  <c r="G76"/>
  <c r="G77" s="1"/>
  <c r="N76"/>
  <c r="N77" s="1"/>
  <c r="AK32"/>
  <c r="AE47"/>
  <c r="AF47" s="1"/>
  <c r="AG47" s="1"/>
  <c r="Q10" i="3"/>
  <c r="R10" s="1"/>
  <c r="Q13"/>
  <c r="R13" s="1"/>
  <c r="AC13" s="1"/>
  <c r="I76"/>
  <c r="I77" s="1"/>
  <c r="AA76"/>
  <c r="AK33"/>
  <c r="AL33" s="1"/>
  <c r="Q49"/>
  <c r="R49" s="1"/>
  <c r="Q53"/>
  <c r="AI59"/>
  <c r="AI60"/>
  <c r="Q65"/>
  <c r="R65" s="1"/>
  <c r="Z65" s="1"/>
  <c r="Q66"/>
  <c r="R66" s="1"/>
  <c r="N17"/>
  <c r="N55" s="1"/>
  <c r="N76" s="1"/>
  <c r="N77" s="1"/>
  <c r="W32"/>
  <c r="G12" i="1"/>
  <c r="G42"/>
  <c r="O10" i="2"/>
  <c r="P10" s="1"/>
  <c r="V15"/>
  <c r="O13"/>
  <c r="P13" s="1"/>
  <c r="W13" s="1"/>
  <c r="AE28"/>
  <c r="AF28" s="1"/>
  <c r="AG28" s="1"/>
  <c r="O42"/>
  <c r="P42" s="1"/>
  <c r="O44"/>
  <c r="P44" s="1"/>
  <c r="AE45"/>
  <c r="AF45" s="1"/>
  <c r="AG45" s="1"/>
  <c r="O59"/>
  <c r="P59" s="1"/>
  <c r="AC64"/>
  <c r="AC67"/>
  <c r="O68"/>
  <c r="P68" s="1"/>
  <c r="W68" s="1"/>
  <c r="AC70"/>
  <c r="AK22" i="3"/>
  <c r="AL22" s="1"/>
  <c r="AM22" s="1"/>
  <c r="AK24"/>
  <c r="AL24" s="1"/>
  <c r="AK25"/>
  <c r="AL25" s="1"/>
  <c r="AM25" s="1"/>
  <c r="AK26"/>
  <c r="AL26" s="1"/>
  <c r="AK35"/>
  <c r="AL35" s="1"/>
  <c r="AM35" s="1"/>
  <c r="AK36"/>
  <c r="AL36" s="1"/>
  <c r="Q59"/>
  <c r="R59" s="1"/>
  <c r="Z59" s="1"/>
  <c r="Q60"/>
  <c r="R60" s="1"/>
  <c r="AI62"/>
  <c r="AI72"/>
  <c r="X55" i="4"/>
  <c r="R80"/>
  <c r="R82" s="1"/>
  <c r="R76"/>
  <c r="AK46" i="3"/>
  <c r="AL46" s="1"/>
  <c r="AM46" s="1"/>
  <c r="Q46"/>
  <c r="R46" s="1"/>
  <c r="F76" i="2"/>
  <c r="F77" s="1"/>
  <c r="V55"/>
  <c r="AK21"/>
  <c r="AE24"/>
  <c r="AF24" s="1"/>
  <c r="AG24" s="1"/>
  <c r="AK18"/>
  <c r="H55"/>
  <c r="O19"/>
  <c r="P19" s="1"/>
  <c r="AE33"/>
  <c r="AF33" s="1"/>
  <c r="AG33" s="1"/>
  <c r="AE43"/>
  <c r="AF43" s="1"/>
  <c r="AG43" s="1"/>
  <c r="AC48"/>
  <c r="O57"/>
  <c r="P57" s="1"/>
  <c r="H74"/>
  <c r="O58"/>
  <c r="P58" s="1"/>
  <c r="L55" i="3"/>
  <c r="AK23"/>
  <c r="AL23" s="1"/>
  <c r="Q23"/>
  <c r="R23" s="1"/>
  <c r="AG48"/>
  <c r="AI48" s="1"/>
  <c r="R17"/>
  <c r="AE48" i="2"/>
  <c r="O48"/>
  <c r="P48" s="1"/>
  <c r="W48" s="1"/>
  <c r="F70" i="1"/>
  <c r="AK27" i="2"/>
  <c r="AC57"/>
  <c r="T55" i="3"/>
  <c r="W27"/>
  <c r="H15"/>
  <c r="AU55"/>
  <c r="AQ34"/>
  <c r="O8" i="2"/>
  <c r="L15"/>
  <c r="O11"/>
  <c r="P11" s="1"/>
  <c r="W11" s="1"/>
  <c r="K15"/>
  <c r="K76" s="1"/>
  <c r="K77" s="1"/>
  <c r="E76"/>
  <c r="E77" s="1"/>
  <c r="J76"/>
  <c r="J77" s="1"/>
  <c r="AE17"/>
  <c r="AE22"/>
  <c r="AF22" s="1"/>
  <c r="AG22" s="1"/>
  <c r="AE25"/>
  <c r="AF25" s="1"/>
  <c r="AG25" s="1"/>
  <c r="AE26"/>
  <c r="AF26" s="1"/>
  <c r="AG26" s="1"/>
  <c r="AE37"/>
  <c r="AF37" s="1"/>
  <c r="AG37" s="1"/>
  <c r="AC38"/>
  <c r="AE39"/>
  <c r="AF39" s="1"/>
  <c r="AG39" s="1"/>
  <c r="AE41"/>
  <c r="AF41" s="1"/>
  <c r="AG41" s="1"/>
  <c r="AE49"/>
  <c r="AF49" s="1"/>
  <c r="AG49" s="1"/>
  <c r="AE52"/>
  <c r="AE54"/>
  <c r="V74"/>
  <c r="AC61"/>
  <c r="AC63"/>
  <c r="AC68"/>
  <c r="AC72"/>
  <c r="L15" i="3"/>
  <c r="Q12"/>
  <c r="R12" s="1"/>
  <c r="Z12" s="1"/>
  <c r="E76"/>
  <c r="E77" s="1"/>
  <c r="J76"/>
  <c r="J77" s="1"/>
  <c r="AK19"/>
  <c r="AL19" s="1"/>
  <c r="AM19" s="1"/>
  <c r="AK20"/>
  <c r="AL20" s="1"/>
  <c r="AM20" s="1"/>
  <c r="AK28"/>
  <c r="AL28" s="1"/>
  <c r="AM28" s="1"/>
  <c r="AK37"/>
  <c r="AL37" s="1"/>
  <c r="AM37" s="1"/>
  <c r="AK38"/>
  <c r="AK39"/>
  <c r="AL39" s="1"/>
  <c r="AM39" s="1"/>
  <c r="AK40"/>
  <c r="AL40" s="1"/>
  <c r="AM40" s="1"/>
  <c r="AK42"/>
  <c r="AK50"/>
  <c r="AL50" s="1"/>
  <c r="AM50" s="1"/>
  <c r="AK52"/>
  <c r="AK54"/>
  <c r="AO78"/>
  <c r="AB74"/>
  <c r="L74"/>
  <c r="AI61"/>
  <c r="Q64"/>
  <c r="R64" s="1"/>
  <c r="AC64" s="1"/>
  <c r="AI67"/>
  <c r="Q68"/>
  <c r="R68" s="1"/>
  <c r="AC68" s="1"/>
  <c r="AI69"/>
  <c r="O55"/>
  <c r="O76" s="1"/>
  <c r="O77" s="1"/>
  <c r="S55"/>
  <c r="AC62" i="2"/>
  <c r="AO55"/>
  <c r="AQ27" i="3"/>
  <c r="AK45"/>
  <c r="AL45" s="1"/>
  <c r="AM45" s="1"/>
  <c r="AE31" i="2"/>
  <c r="AF31" s="1"/>
  <c r="AG31" s="1"/>
  <c r="AC42"/>
  <c r="AC52"/>
  <c r="AC54"/>
  <c r="AC59"/>
  <c r="AC60"/>
  <c r="AC66"/>
  <c r="AC69"/>
  <c r="K15" i="3"/>
  <c r="AB15"/>
  <c r="H55"/>
  <c r="AQ18"/>
  <c r="H74"/>
  <c r="AI63"/>
  <c r="AI68"/>
  <c r="V55"/>
  <c r="AG52"/>
  <c r="AL52"/>
  <c r="AM52" s="1"/>
  <c r="AQ52" s="1"/>
  <c r="AG54"/>
  <c r="AI54" s="1"/>
  <c r="AL54"/>
  <c r="AM54" s="1"/>
  <c r="AQ54" s="1"/>
  <c r="AG42"/>
  <c r="AI42" s="1"/>
  <c r="AL42"/>
  <c r="AM42" s="1"/>
  <c r="AQ42" s="1"/>
  <c r="AG38"/>
  <c r="AI38" s="1"/>
  <c r="AL38"/>
  <c r="AM38" s="1"/>
  <c r="AM23"/>
  <c r="AM31"/>
  <c r="R36"/>
  <c r="R42"/>
  <c r="AC42" s="1"/>
  <c r="AM24"/>
  <c r="AM26"/>
  <c r="P55"/>
  <c r="AM36"/>
  <c r="AM41"/>
  <c r="AM53"/>
  <c r="R53"/>
  <c r="AM49"/>
  <c r="AM33"/>
  <c r="O82"/>
  <c r="AC14"/>
  <c r="Z14"/>
  <c r="Z9"/>
  <c r="AC9"/>
  <c r="AC11"/>
  <c r="Z11"/>
  <c r="AC36"/>
  <c r="Y60"/>
  <c r="AC60"/>
  <c r="AC66"/>
  <c r="Z66"/>
  <c r="Z69"/>
  <c r="AC69"/>
  <c r="AC71"/>
  <c r="Z71"/>
  <c r="L76"/>
  <c r="L77" s="1"/>
  <c r="AQ32"/>
  <c r="Z63"/>
  <c r="AC63"/>
  <c r="AD63" s="1"/>
  <c r="Y67"/>
  <c r="AC67"/>
  <c r="AC75"/>
  <c r="Z75"/>
  <c r="K76"/>
  <c r="K77" s="1"/>
  <c r="AQ21"/>
  <c r="AQ29"/>
  <c r="Z10"/>
  <c r="AC10"/>
  <c r="Y13"/>
  <c r="Z64"/>
  <c r="Z68"/>
  <c r="AC58"/>
  <c r="Y58"/>
  <c r="AC61"/>
  <c r="Y61"/>
  <c r="R85"/>
  <c r="R86" s="1"/>
  <c r="Y62"/>
  <c r="AC62"/>
  <c r="Z70"/>
  <c r="AC70"/>
  <c r="AD70" s="1"/>
  <c r="AC72"/>
  <c r="Y72"/>
  <c r="Y73"/>
  <c r="AC73"/>
  <c r="Q7"/>
  <c r="AK17"/>
  <c r="Q20"/>
  <c r="R20" s="1"/>
  <c r="W20" s="1"/>
  <c r="N11" i="1" s="1"/>
  <c r="Q35" i="3"/>
  <c r="R35" s="1"/>
  <c r="W35" s="1"/>
  <c r="N26" i="1" s="1"/>
  <c r="AI52" i="3"/>
  <c r="AI57"/>
  <c r="AI64"/>
  <c r="AI66"/>
  <c r="N80"/>
  <c r="N82" s="1"/>
  <c r="Q8"/>
  <c r="Q24"/>
  <c r="R24" s="1"/>
  <c r="W24" s="1"/>
  <c r="N15" i="1" s="1"/>
  <c r="Q30" i="3"/>
  <c r="R30" s="1"/>
  <c r="W30" s="1"/>
  <c r="N21" i="1" s="1"/>
  <c r="Q33" i="3"/>
  <c r="R33" s="1"/>
  <c r="W33" s="1"/>
  <c r="N24" i="1" s="1"/>
  <c r="Q39" i="3"/>
  <c r="R39" s="1"/>
  <c r="W39" s="1"/>
  <c r="N30" i="1" s="1"/>
  <c r="Q43" i="3"/>
  <c r="R43" s="1"/>
  <c r="W43" s="1"/>
  <c r="N34" i="1" s="1"/>
  <c r="Q47" i="3"/>
  <c r="R47" s="1"/>
  <c r="W47" s="1"/>
  <c r="N39" i="1" s="1"/>
  <c r="Q50" i="3"/>
  <c r="R50" s="1"/>
  <c r="W50" s="1"/>
  <c r="N43" i="1" s="1"/>
  <c r="Q54" i="3"/>
  <c r="R54" s="1"/>
  <c r="W54" s="1"/>
  <c r="Q25"/>
  <c r="R25" s="1"/>
  <c r="W25" s="1"/>
  <c r="N16" i="1" s="1"/>
  <c r="Q28" i="3"/>
  <c r="R28" s="1"/>
  <c r="W28" s="1"/>
  <c r="N19" i="1" s="1"/>
  <c r="Q31" i="3"/>
  <c r="R31" s="1"/>
  <c r="W31" s="1"/>
  <c r="N22" i="1" s="1"/>
  <c r="Q37" i="3"/>
  <c r="R37" s="1"/>
  <c r="Q40"/>
  <c r="R40" s="1"/>
  <c r="W40" s="1"/>
  <c r="N31" i="1" s="1"/>
  <c r="Q44" i="3"/>
  <c r="R44" s="1"/>
  <c r="W44" s="1"/>
  <c r="N35" i="1" s="1"/>
  <c r="Q48" i="3"/>
  <c r="R48" s="1"/>
  <c r="W48" s="1"/>
  <c r="N40" i="1" s="1"/>
  <c r="Q51" i="3"/>
  <c r="R51" s="1"/>
  <c r="W51" s="1"/>
  <c r="N44" i="1" s="1"/>
  <c r="R56" i="3"/>
  <c r="Q57"/>
  <c r="R57" s="1"/>
  <c r="Q19"/>
  <c r="R19" s="1"/>
  <c r="W19" s="1"/>
  <c r="N10" i="1" s="1"/>
  <c r="Q22" i="3"/>
  <c r="R22" s="1"/>
  <c r="W22" s="1"/>
  <c r="N13" i="1" s="1"/>
  <c r="Q26" i="3"/>
  <c r="R26" s="1"/>
  <c r="W26" s="1"/>
  <c r="N17" i="1" s="1"/>
  <c r="Q38" i="3"/>
  <c r="R38" s="1"/>
  <c r="Q41"/>
  <c r="R41" s="1"/>
  <c r="W41" s="1"/>
  <c r="N32" i="1" s="1"/>
  <c r="Q45" i="3"/>
  <c r="R45" s="1"/>
  <c r="W45" s="1"/>
  <c r="N36" i="1" s="1"/>
  <c r="Q52" i="3"/>
  <c r="R52" s="1"/>
  <c r="W52" s="1"/>
  <c r="N45" i="1" s="1"/>
  <c r="P8" i="2"/>
  <c r="W19"/>
  <c r="S19"/>
  <c r="AK19" s="1"/>
  <c r="W28"/>
  <c r="S28"/>
  <c r="AK28" s="1"/>
  <c r="W59"/>
  <c r="X59" s="1"/>
  <c r="T59"/>
  <c r="T9"/>
  <c r="W9"/>
  <c r="T10"/>
  <c r="W10"/>
  <c r="W33"/>
  <c r="S33"/>
  <c r="W44"/>
  <c r="S44"/>
  <c r="AK44" s="1"/>
  <c r="W46"/>
  <c r="S46"/>
  <c r="AK46" s="1"/>
  <c r="W57"/>
  <c r="T57"/>
  <c r="W58"/>
  <c r="S58"/>
  <c r="W64"/>
  <c r="T64"/>
  <c r="T65"/>
  <c r="W65"/>
  <c r="X65" s="1"/>
  <c r="AK29"/>
  <c r="T14"/>
  <c r="W14"/>
  <c r="W61"/>
  <c r="S61"/>
  <c r="T70"/>
  <c r="W70"/>
  <c r="X70" s="1"/>
  <c r="T12"/>
  <c r="W12"/>
  <c r="W40"/>
  <c r="S40"/>
  <c r="AK40" s="1"/>
  <c r="W42"/>
  <c r="T42"/>
  <c r="P85"/>
  <c r="P86" s="1"/>
  <c r="S62"/>
  <c r="W62"/>
  <c r="T63"/>
  <c r="W63"/>
  <c r="X63" s="1"/>
  <c r="W66"/>
  <c r="T66"/>
  <c r="W75"/>
  <c r="T75"/>
  <c r="O23"/>
  <c r="P23" s="1"/>
  <c r="O25"/>
  <c r="P25" s="1"/>
  <c r="O30"/>
  <c r="P30" s="1"/>
  <c r="O35"/>
  <c r="P35" s="1"/>
  <c r="O37"/>
  <c r="P37" s="1"/>
  <c r="O50"/>
  <c r="P50" s="1"/>
  <c r="O52"/>
  <c r="P52" s="1"/>
  <c r="O54"/>
  <c r="P54" s="1"/>
  <c r="O60"/>
  <c r="P60" s="1"/>
  <c r="O67"/>
  <c r="P67" s="1"/>
  <c r="W73"/>
  <c r="N80"/>
  <c r="N82" s="1"/>
  <c r="H15"/>
  <c r="O20"/>
  <c r="P20" s="1"/>
  <c r="O39"/>
  <c r="P39" s="1"/>
  <c r="O41"/>
  <c r="P41" s="1"/>
  <c r="O43"/>
  <c r="P43" s="1"/>
  <c r="O45"/>
  <c r="P45" s="1"/>
  <c r="O47"/>
  <c r="P47" s="1"/>
  <c r="L55"/>
  <c r="L76" s="1"/>
  <c r="L77" s="1"/>
  <c r="S56"/>
  <c r="O69"/>
  <c r="P69" s="1"/>
  <c r="T71"/>
  <c r="S72"/>
  <c r="O7"/>
  <c r="O17"/>
  <c r="O22"/>
  <c r="P22" s="1"/>
  <c r="O24"/>
  <c r="P24" s="1"/>
  <c r="O26"/>
  <c r="P26" s="1"/>
  <c r="O31"/>
  <c r="P31" s="1"/>
  <c r="O36"/>
  <c r="P36" s="1"/>
  <c r="O38"/>
  <c r="P38" s="1"/>
  <c r="AE38"/>
  <c r="O49"/>
  <c r="P49" s="1"/>
  <c r="O51"/>
  <c r="P51" s="1"/>
  <c r="O53"/>
  <c r="P53" s="1"/>
  <c r="W56"/>
  <c r="K38" i="1"/>
  <c r="K69" s="1"/>
  <c r="K71" s="1"/>
  <c r="O38"/>
  <c r="O69" s="1"/>
  <c r="O71" s="1"/>
  <c r="S38"/>
  <c r="S69" s="1"/>
  <c r="S71" s="1"/>
  <c r="G38" l="1"/>
  <c r="G69" s="1"/>
  <c r="G71" s="1"/>
  <c r="T48" i="2"/>
  <c r="AC59" i="3"/>
  <c r="AD59" s="1"/>
  <c r="W17"/>
  <c r="N8" i="1" s="1"/>
  <c r="O15" i="2"/>
  <c r="O80" s="1"/>
  <c r="H76" i="3"/>
  <c r="H77" s="1"/>
  <c r="F32" i="1"/>
  <c r="V32"/>
  <c r="F10"/>
  <c r="V10"/>
  <c r="F31"/>
  <c r="V31"/>
  <c r="F36"/>
  <c r="V36"/>
  <c r="F13"/>
  <c r="V13"/>
  <c r="F44"/>
  <c r="V44"/>
  <c r="F35"/>
  <c r="V35"/>
  <c r="F19"/>
  <c r="V19"/>
  <c r="V18" s="1"/>
  <c r="F39"/>
  <c r="V39"/>
  <c r="F30"/>
  <c r="V30"/>
  <c r="F21"/>
  <c r="V21"/>
  <c r="F26"/>
  <c r="V26"/>
  <c r="F45"/>
  <c r="V45"/>
  <c r="F17"/>
  <c r="V17"/>
  <c r="F40"/>
  <c r="V40"/>
  <c r="F22"/>
  <c r="V22"/>
  <c r="F16"/>
  <c r="V16"/>
  <c r="F43"/>
  <c r="V43"/>
  <c r="F34"/>
  <c r="V34"/>
  <c r="F24"/>
  <c r="V24"/>
  <c r="V23" s="1"/>
  <c r="F15"/>
  <c r="V15"/>
  <c r="F11"/>
  <c r="V11"/>
  <c r="W49" i="3"/>
  <c r="N41" i="1" s="1"/>
  <c r="Y49" i="3"/>
  <c r="AC49"/>
  <c r="AK33" i="2"/>
  <c r="S13"/>
  <c r="P81"/>
  <c r="T68"/>
  <c r="AC65" i="3"/>
  <c r="AD65" s="1"/>
  <c r="AD74" s="1"/>
  <c r="AE55" i="2"/>
  <c r="AE76" s="1"/>
  <c r="R77" i="4"/>
  <c r="R83"/>
  <c r="Y23" i="3"/>
  <c r="AQ23" s="1"/>
  <c r="W23"/>
  <c r="N14" i="1" s="1"/>
  <c r="AC23" i="3"/>
  <c r="AC46"/>
  <c r="W46"/>
  <c r="N37" i="1" s="1"/>
  <c r="AC53" i="3"/>
  <c r="W53"/>
  <c r="N46" i="1" s="1"/>
  <c r="AC12" i="3"/>
  <c r="AF17" i="2"/>
  <c r="AF55" s="1"/>
  <c r="AF76" s="1"/>
  <c r="T11"/>
  <c r="W37" i="3"/>
  <c r="N28" i="1" s="1"/>
  <c r="AC37" i="3"/>
  <c r="Y36"/>
  <c r="AQ36" s="1"/>
  <c r="W36"/>
  <c r="N27" i="1" s="1"/>
  <c r="Z42" i="3"/>
  <c r="W42"/>
  <c r="N33" i="1" s="1"/>
  <c r="H76" i="2"/>
  <c r="H77" s="1"/>
  <c r="W38" i="3"/>
  <c r="AC38"/>
  <c r="Y46"/>
  <c r="AQ46" s="1"/>
  <c r="AQ49"/>
  <c r="Y53"/>
  <c r="AQ53" s="1"/>
  <c r="AC22"/>
  <c r="Y22"/>
  <c r="AQ22" s="1"/>
  <c r="Y37"/>
  <c r="AQ37" s="1"/>
  <c r="Y24"/>
  <c r="AQ24" s="1"/>
  <c r="AC24"/>
  <c r="Q79"/>
  <c r="R7"/>
  <c r="AC52"/>
  <c r="AD52" s="1"/>
  <c r="Z52"/>
  <c r="Q55"/>
  <c r="AC57"/>
  <c r="Z57"/>
  <c r="Z74" s="1"/>
  <c r="AC28"/>
  <c r="Y28"/>
  <c r="AQ28" s="1"/>
  <c r="AC41"/>
  <c r="Y41"/>
  <c r="AQ41" s="1"/>
  <c r="AC19"/>
  <c r="Y19"/>
  <c r="AQ19" s="1"/>
  <c r="AC48"/>
  <c r="Z48"/>
  <c r="AC31"/>
  <c r="Y31"/>
  <c r="AQ31" s="1"/>
  <c r="Z54"/>
  <c r="AC54"/>
  <c r="AD54" s="1"/>
  <c r="Y39"/>
  <c r="AQ39" s="1"/>
  <c r="AC39"/>
  <c r="Q15"/>
  <c r="Q80" s="1"/>
  <c r="Q82" s="1"/>
  <c r="R8"/>
  <c r="Y20"/>
  <c r="AQ20" s="1"/>
  <c r="AC20"/>
  <c r="Z15"/>
  <c r="Q74"/>
  <c r="AC45"/>
  <c r="Y45"/>
  <c r="AQ45" s="1"/>
  <c r="AC51"/>
  <c r="Y51"/>
  <c r="AQ51" s="1"/>
  <c r="Y43"/>
  <c r="AQ43" s="1"/>
  <c r="AC43"/>
  <c r="Y35"/>
  <c r="AQ35" s="1"/>
  <c r="AC35"/>
  <c r="AC26"/>
  <c r="Y26"/>
  <c r="AQ26" s="1"/>
  <c r="R81"/>
  <c r="AC56"/>
  <c r="R74"/>
  <c r="Y56"/>
  <c r="Y74" s="1"/>
  <c r="AC40"/>
  <c r="Y40"/>
  <c r="AQ40" s="1"/>
  <c r="AC25"/>
  <c r="Y25"/>
  <c r="AQ25" s="1"/>
  <c r="Y47"/>
  <c r="AQ47" s="1"/>
  <c r="AC47"/>
  <c r="Y30"/>
  <c r="AQ30" s="1"/>
  <c r="AC30"/>
  <c r="AD38"/>
  <c r="Z38"/>
  <c r="AC44"/>
  <c r="Y44"/>
  <c r="AQ44" s="1"/>
  <c r="Y50"/>
  <c r="AQ50" s="1"/>
  <c r="AC50"/>
  <c r="Y33"/>
  <c r="AQ33" s="1"/>
  <c r="AC33"/>
  <c r="AK55"/>
  <c r="AK76" s="1"/>
  <c r="AL17"/>
  <c r="AO79"/>
  <c r="Q81"/>
  <c r="W49" i="2"/>
  <c r="S49"/>
  <c r="AK49" s="1"/>
  <c r="O55"/>
  <c r="P17"/>
  <c r="S45"/>
  <c r="AK45" s="1"/>
  <c r="W45"/>
  <c r="T52"/>
  <c r="W52"/>
  <c r="X52" s="1"/>
  <c r="W51"/>
  <c r="S51"/>
  <c r="AK51" s="1"/>
  <c r="T54"/>
  <c r="W54"/>
  <c r="X54" s="1"/>
  <c r="W38"/>
  <c r="X38" s="1"/>
  <c r="T38"/>
  <c r="W24"/>
  <c r="S24"/>
  <c r="AK24" s="1"/>
  <c r="S41"/>
  <c r="AK41" s="1"/>
  <c r="W41"/>
  <c r="S60"/>
  <c r="W60"/>
  <c r="S37"/>
  <c r="AK37" s="1"/>
  <c r="W37"/>
  <c r="W26"/>
  <c r="S26"/>
  <c r="AK26" s="1"/>
  <c r="O79"/>
  <c r="P7"/>
  <c r="S43"/>
  <c r="AK43" s="1"/>
  <c r="W43"/>
  <c r="S67"/>
  <c r="W67"/>
  <c r="S50"/>
  <c r="AK50" s="1"/>
  <c r="W50"/>
  <c r="S25"/>
  <c r="AK25" s="1"/>
  <c r="W25"/>
  <c r="O74"/>
  <c r="O76" s="1"/>
  <c r="O77" s="1"/>
  <c r="X74"/>
  <c r="P74"/>
  <c r="T15"/>
  <c r="O82"/>
  <c r="S20"/>
  <c r="AK20" s="1"/>
  <c r="W20"/>
  <c r="W31"/>
  <c r="S31"/>
  <c r="AK31" s="1"/>
  <c r="T69"/>
  <c r="T74" s="1"/>
  <c r="W69"/>
  <c r="S30"/>
  <c r="AK30" s="1"/>
  <c r="W30"/>
  <c r="P15"/>
  <c r="P80" s="1"/>
  <c r="S8"/>
  <c r="S15" s="1"/>
  <c r="W8"/>
  <c r="W15" s="1"/>
  <c r="W36"/>
  <c r="S36"/>
  <c r="AK36" s="1"/>
  <c r="W22"/>
  <c r="S22"/>
  <c r="AK22" s="1"/>
  <c r="S47"/>
  <c r="AK47" s="1"/>
  <c r="W47"/>
  <c r="S39"/>
  <c r="AK39" s="1"/>
  <c r="W39"/>
  <c r="S35"/>
  <c r="AK35" s="1"/>
  <c r="W35"/>
  <c r="W53"/>
  <c r="S53"/>
  <c r="AK53" s="1"/>
  <c r="S23"/>
  <c r="AK23" s="1"/>
  <c r="W23"/>
  <c r="AG17"/>
  <c r="AG55" s="1"/>
  <c r="AG76" s="1"/>
  <c r="AI79"/>
  <c r="O81"/>
  <c r="P65" i="1"/>
  <c r="J65"/>
  <c r="D65"/>
  <c r="Q65"/>
  <c r="N65"/>
  <c r="L65"/>
  <c r="I65"/>
  <c r="R47"/>
  <c r="Q47"/>
  <c r="M47"/>
  <c r="L47"/>
  <c r="D47"/>
  <c r="P47"/>
  <c r="J47"/>
  <c r="I47"/>
  <c r="T42"/>
  <c r="R42"/>
  <c r="N42"/>
  <c r="M42"/>
  <c r="I42"/>
  <c r="D42"/>
  <c r="Q42"/>
  <c r="L42"/>
  <c r="J42"/>
  <c r="E25"/>
  <c r="H25"/>
  <c r="T25"/>
  <c r="R25"/>
  <c r="Q25"/>
  <c r="P25"/>
  <c r="M25"/>
  <c r="L25"/>
  <c r="J25"/>
  <c r="I25"/>
  <c r="E23"/>
  <c r="L23"/>
  <c r="F23"/>
  <c r="T23"/>
  <c r="R23"/>
  <c r="Q23"/>
  <c r="P23"/>
  <c r="N23"/>
  <c r="M23"/>
  <c r="J23"/>
  <c r="I23"/>
  <c r="D23"/>
  <c r="F20"/>
  <c r="E20"/>
  <c r="T20"/>
  <c r="R20"/>
  <c r="Q20"/>
  <c r="P20"/>
  <c r="N20"/>
  <c r="M20"/>
  <c r="L20"/>
  <c r="J20"/>
  <c r="I20"/>
  <c r="H20"/>
  <c r="D20"/>
  <c r="H18"/>
  <c r="F18"/>
  <c r="E18"/>
  <c r="T18"/>
  <c r="R18"/>
  <c r="Q18"/>
  <c r="P18"/>
  <c r="N18"/>
  <c r="M18"/>
  <c r="L18"/>
  <c r="J18"/>
  <c r="I18"/>
  <c r="D18"/>
  <c r="T12"/>
  <c r="R12"/>
  <c r="Q12"/>
  <c r="P12"/>
  <c r="M12"/>
  <c r="L12"/>
  <c r="J12"/>
  <c r="I12"/>
  <c r="D12"/>
  <c r="H9"/>
  <c r="F9"/>
  <c r="T9"/>
  <c r="R9"/>
  <c r="Q9"/>
  <c r="P9"/>
  <c r="N9"/>
  <c r="M9"/>
  <c r="L9"/>
  <c r="J9"/>
  <c r="I9"/>
  <c r="D9"/>
  <c r="E7"/>
  <c r="H7"/>
  <c r="T7"/>
  <c r="R7"/>
  <c r="Q7"/>
  <c r="P7"/>
  <c r="M7"/>
  <c r="L7"/>
  <c r="J7"/>
  <c r="I7"/>
  <c r="D7"/>
  <c r="F8" l="1"/>
  <c r="F7" s="1"/>
  <c r="N7"/>
  <c r="N38" s="1"/>
  <c r="V8"/>
  <c r="V7" s="1"/>
  <c r="S74" i="2"/>
  <c r="F33" i="1"/>
  <c r="V33"/>
  <c r="F27"/>
  <c r="F25" s="1"/>
  <c r="V27"/>
  <c r="V25" s="1"/>
  <c r="F14"/>
  <c r="V14"/>
  <c r="V12" s="1"/>
  <c r="F41"/>
  <c r="F42" s="1"/>
  <c r="V41"/>
  <c r="V42" s="1"/>
  <c r="V20"/>
  <c r="V9"/>
  <c r="F28"/>
  <c r="V28"/>
  <c r="F46"/>
  <c r="F47" s="1"/>
  <c r="V46"/>
  <c r="V47" s="1"/>
  <c r="F37"/>
  <c r="V37"/>
  <c r="N12"/>
  <c r="N25"/>
  <c r="P82" i="2"/>
  <c r="X55"/>
  <c r="X76" s="1"/>
  <c r="W74"/>
  <c r="W55" i="3"/>
  <c r="AC74"/>
  <c r="AD55"/>
  <c r="AD76" s="1"/>
  <c r="Z55"/>
  <c r="AL55"/>
  <c r="AL76" s="1"/>
  <c r="AM17"/>
  <c r="AM55" s="1"/>
  <c r="AM76" s="1"/>
  <c r="R15"/>
  <c r="R80" s="1"/>
  <c r="R82" s="1"/>
  <c r="Y8"/>
  <c r="Y15" s="1"/>
  <c r="AC8"/>
  <c r="AC15" s="1"/>
  <c r="Y17"/>
  <c r="R55"/>
  <c r="R87" s="1"/>
  <c r="AE17" s="1"/>
  <c r="AC17"/>
  <c r="AC55" s="1"/>
  <c r="R79"/>
  <c r="Z7"/>
  <c r="AC7"/>
  <c r="Q76"/>
  <c r="Q77" s="1"/>
  <c r="W7" i="2"/>
  <c r="P79"/>
  <c r="T7"/>
  <c r="W17"/>
  <c r="W55" s="1"/>
  <c r="P55"/>
  <c r="P87" s="1"/>
  <c r="S17"/>
  <c r="T55"/>
  <c r="D38" i="1"/>
  <c r="D69" s="1"/>
  <c r="E70"/>
  <c r="H70"/>
  <c r="E42"/>
  <c r="H42"/>
  <c r="E12"/>
  <c r="H65"/>
  <c r="I38"/>
  <c r="I69" s="1"/>
  <c r="I71" s="1"/>
  <c r="T38"/>
  <c r="Q38"/>
  <c r="Q69" s="1"/>
  <c r="Q71" s="1"/>
  <c r="E9"/>
  <c r="J38"/>
  <c r="J69" s="1"/>
  <c r="J71" s="1"/>
  <c r="P38"/>
  <c r="M38"/>
  <c r="R38"/>
  <c r="L38"/>
  <c r="L69" s="1"/>
  <c r="L71" s="1"/>
  <c r="F12"/>
  <c r="H12"/>
  <c r="H47"/>
  <c r="E65"/>
  <c r="F65"/>
  <c r="H23"/>
  <c r="P42"/>
  <c r="E47"/>
  <c r="N47"/>
  <c r="T47"/>
  <c r="M65"/>
  <c r="R65"/>
  <c r="O76" l="1"/>
  <c r="X72" s="1"/>
  <c r="X73" s="1"/>
  <c r="F38"/>
  <c r="F69" s="1"/>
  <c r="V38"/>
  <c r="V69" s="1"/>
  <c r="W76" i="2"/>
  <c r="T76"/>
  <c r="Z76" i="3"/>
  <c r="AC76"/>
  <c r="R76"/>
  <c r="R77" s="1"/>
  <c r="AG17"/>
  <c r="AQ17"/>
  <c r="AQ55" s="1"/>
  <c r="Y55"/>
  <c r="Y76" s="1"/>
  <c r="AE27"/>
  <c r="AG27" s="1"/>
  <c r="AE32"/>
  <c r="AG32" s="1"/>
  <c r="AE29"/>
  <c r="AG29" s="1"/>
  <c r="AE34"/>
  <c r="AG34" s="1"/>
  <c r="AE21"/>
  <c r="AG21" s="1"/>
  <c r="AE18"/>
  <c r="AG18" s="1"/>
  <c r="AE23"/>
  <c r="AG23" s="1"/>
  <c r="AI23" s="1"/>
  <c r="AE36"/>
  <c r="AG36" s="1"/>
  <c r="AI36" s="1"/>
  <c r="AE46"/>
  <c r="AG46" s="1"/>
  <c r="AI46" s="1"/>
  <c r="AE53"/>
  <c r="AG53" s="1"/>
  <c r="AI53" s="1"/>
  <c r="AE49"/>
  <c r="AG49" s="1"/>
  <c r="AI49" s="1"/>
  <c r="AE20"/>
  <c r="AG20" s="1"/>
  <c r="AI20" s="1"/>
  <c r="AE26"/>
  <c r="AG26" s="1"/>
  <c r="AI26" s="1"/>
  <c r="AE41"/>
  <c r="AG41" s="1"/>
  <c r="AI41" s="1"/>
  <c r="AE31"/>
  <c r="AG31" s="1"/>
  <c r="AI31" s="1"/>
  <c r="AE51"/>
  <c r="AG51" s="1"/>
  <c r="AI51" s="1"/>
  <c r="AE43"/>
  <c r="AG43" s="1"/>
  <c r="AI43" s="1"/>
  <c r="AE40"/>
  <c r="AG40" s="1"/>
  <c r="AI40" s="1"/>
  <c r="AE22"/>
  <c r="AG22" s="1"/>
  <c r="AI22" s="1"/>
  <c r="AE19"/>
  <c r="AG19" s="1"/>
  <c r="AI19" s="1"/>
  <c r="AE25"/>
  <c r="AG25" s="1"/>
  <c r="AI25" s="1"/>
  <c r="AE47"/>
  <c r="AG47" s="1"/>
  <c r="AI47" s="1"/>
  <c r="AE37"/>
  <c r="AG37" s="1"/>
  <c r="AI37" s="1"/>
  <c r="AE24"/>
  <c r="AG24" s="1"/>
  <c r="AI24" s="1"/>
  <c r="AE39"/>
  <c r="AG39" s="1"/>
  <c r="AI39" s="1"/>
  <c r="AE30"/>
  <c r="AG30" s="1"/>
  <c r="AI30" s="1"/>
  <c r="AE44"/>
  <c r="AG44" s="1"/>
  <c r="AI44" s="1"/>
  <c r="AE50"/>
  <c r="AG50" s="1"/>
  <c r="AI50" s="1"/>
  <c r="AE28"/>
  <c r="AG28" s="1"/>
  <c r="AI28" s="1"/>
  <c r="AE45"/>
  <c r="AG45" s="1"/>
  <c r="AI45" s="1"/>
  <c r="AE35"/>
  <c r="AG35" s="1"/>
  <c r="AI35" s="1"/>
  <c r="AE33"/>
  <c r="AG33" s="1"/>
  <c r="AI33" s="1"/>
  <c r="Y32" i="2"/>
  <c r="AA32" s="1"/>
  <c r="Y27"/>
  <c r="AA27" s="1"/>
  <c r="Y18"/>
  <c r="AA18" s="1"/>
  <c r="Y21"/>
  <c r="AA21" s="1"/>
  <c r="Y34"/>
  <c r="AA34" s="1"/>
  <c r="Y29"/>
  <c r="AA29" s="1"/>
  <c r="Y46"/>
  <c r="AA46" s="1"/>
  <c r="AC46" s="1"/>
  <c r="Y40"/>
  <c r="AA40" s="1"/>
  <c r="AC40" s="1"/>
  <c r="Y28"/>
  <c r="AA28" s="1"/>
  <c r="AC28" s="1"/>
  <c r="Y44"/>
  <c r="AA44" s="1"/>
  <c r="AC44" s="1"/>
  <c r="Y19"/>
  <c r="AA19" s="1"/>
  <c r="AC19" s="1"/>
  <c r="Y33"/>
  <c r="AA33" s="1"/>
  <c r="AC33" s="1"/>
  <c r="Y45"/>
  <c r="AA45" s="1"/>
  <c r="AC45" s="1"/>
  <c r="Y51"/>
  <c r="AA51" s="1"/>
  <c r="AC51" s="1"/>
  <c r="Y50"/>
  <c r="AA50" s="1"/>
  <c r="AC50" s="1"/>
  <c r="Y20"/>
  <c r="AA20" s="1"/>
  <c r="AC20" s="1"/>
  <c r="Y24"/>
  <c r="AA24" s="1"/>
  <c r="AC24" s="1"/>
  <c r="Y41"/>
  <c r="AA41" s="1"/>
  <c r="AC41" s="1"/>
  <c r="Y25"/>
  <c r="AA25" s="1"/>
  <c r="AC25" s="1"/>
  <c r="Y31"/>
  <c r="AA31" s="1"/>
  <c r="AC31" s="1"/>
  <c r="Y30"/>
  <c r="AA30" s="1"/>
  <c r="AC30" s="1"/>
  <c r="Y23"/>
  <c r="AA23" s="1"/>
  <c r="AC23" s="1"/>
  <c r="Y49"/>
  <c r="AA49" s="1"/>
  <c r="AC49" s="1"/>
  <c r="Y37"/>
  <c r="AA37" s="1"/>
  <c r="AC37" s="1"/>
  <c r="Y26"/>
  <c r="AA26" s="1"/>
  <c r="AC26" s="1"/>
  <c r="Y36"/>
  <c r="AA36" s="1"/>
  <c r="AC36" s="1"/>
  <c r="Y43"/>
  <c r="AA43" s="1"/>
  <c r="AC43" s="1"/>
  <c r="Y22"/>
  <c r="AA22" s="1"/>
  <c r="AC22" s="1"/>
  <c r="Y47"/>
  <c r="AA47" s="1"/>
  <c r="AC47" s="1"/>
  <c r="Y35"/>
  <c r="AA35" s="1"/>
  <c r="AC35" s="1"/>
  <c r="Y53"/>
  <c r="AA53" s="1"/>
  <c r="AC53" s="1"/>
  <c r="Y39"/>
  <c r="AA39" s="1"/>
  <c r="AC39" s="1"/>
  <c r="AK17"/>
  <c r="AK55" s="1"/>
  <c r="S55"/>
  <c r="S76" s="1"/>
  <c r="P76"/>
  <c r="Y17"/>
  <c r="E38" i="1"/>
  <c r="E69" s="1"/>
  <c r="R69"/>
  <c r="R71" s="1"/>
  <c r="N69"/>
  <c r="N71" s="1"/>
  <c r="V71" s="1"/>
  <c r="M69"/>
  <c r="M71" s="1"/>
  <c r="T69"/>
  <c r="T71" s="1"/>
  <c r="H38"/>
  <c r="H69" s="1"/>
  <c r="H71" s="1"/>
  <c r="P69"/>
  <c r="P71" s="1"/>
  <c r="Y68" l="1"/>
  <c r="Y11"/>
  <c r="Y16"/>
  <c r="Y22"/>
  <c r="Y28"/>
  <c r="Y32"/>
  <c r="Y36"/>
  <c r="Y41"/>
  <c r="Y46"/>
  <c r="Y13"/>
  <c r="Y17"/>
  <c r="Y24"/>
  <c r="Y29"/>
  <c r="Y33"/>
  <c r="Y37"/>
  <c r="Y43"/>
  <c r="Y8"/>
  <c r="Y14"/>
  <c r="Y19"/>
  <c r="Y26"/>
  <c r="Y30"/>
  <c r="Y34"/>
  <c r="Y39"/>
  <c r="Y44"/>
  <c r="Y10"/>
  <c r="Y15"/>
  <c r="Y21"/>
  <c r="Y27"/>
  <c r="Y31"/>
  <c r="Y35"/>
  <c r="Y40"/>
  <c r="Y45"/>
  <c r="R83" i="3"/>
  <c r="AG55"/>
  <c r="AI55" s="1"/>
  <c r="AI17"/>
  <c r="AE55"/>
  <c r="AE76" s="1"/>
  <c r="Y55" i="2"/>
  <c r="Y76" s="1"/>
  <c r="AA17"/>
  <c r="P77"/>
  <c r="P83"/>
  <c r="F71" i="1"/>
  <c r="E71"/>
  <c r="Z45" l="1"/>
  <c r="Z35"/>
  <c r="Z27"/>
  <c r="Z15"/>
  <c r="Z34"/>
  <c r="Z26"/>
  <c r="Y25"/>
  <c r="Z14"/>
  <c r="Y47"/>
  <c r="Z43"/>
  <c r="Z33"/>
  <c r="Z24"/>
  <c r="Y23"/>
  <c r="Z13"/>
  <c r="Y12"/>
  <c r="Z41"/>
  <c r="Z32"/>
  <c r="Z22"/>
  <c r="Z11"/>
  <c r="Z40"/>
  <c r="Z31"/>
  <c r="Z21"/>
  <c r="Y20"/>
  <c r="Z10"/>
  <c r="Y9"/>
  <c r="Y42"/>
  <c r="Z39"/>
  <c r="Z30"/>
  <c r="Z19"/>
  <c r="Y18"/>
  <c r="Z8"/>
  <c r="Y7"/>
  <c r="Z37"/>
  <c r="Z29"/>
  <c r="Z17"/>
  <c r="Z46"/>
  <c r="Z36"/>
  <c r="Z28"/>
  <c r="Z16"/>
  <c r="Z68"/>
  <c r="Z44"/>
  <c r="AC17" i="2"/>
  <c r="AA55"/>
  <c r="AC55" s="1"/>
  <c r="Z7" i="1" l="1"/>
  <c r="Z42"/>
  <c r="Z23"/>
  <c r="Z12"/>
  <c r="Y38"/>
  <c r="Y69" s="1"/>
  <c r="Z18"/>
  <c r="Z9"/>
  <c r="Z20"/>
  <c r="Z47"/>
  <c r="Z25"/>
  <c r="Z38" l="1"/>
  <c r="Z69" s="1"/>
</calcChain>
</file>

<file path=xl/comments1.xml><?xml version="1.0" encoding="utf-8"?>
<comments xmlns="http://schemas.openxmlformats.org/spreadsheetml/2006/main">
  <authors>
    <author>3</author>
  </authors>
  <commentList>
    <comment ref="E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347 518,999</t>
        </r>
      </text>
    </comment>
    <comment ref="Y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заявка на 1 полугодие - 2743,5</t>
        </r>
      </text>
    </comment>
    <comment ref="AA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заявка на 1 полугодие - 1116,66</t>
        </r>
      </text>
    </comment>
    <comment ref="O43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+1671,9- не зватало до данных Минфина
</t>
        </r>
      </text>
    </comment>
  </commentList>
</comments>
</file>

<file path=xl/comments2.xml><?xml version="1.0" encoding="utf-8"?>
<comments xmlns="http://schemas.openxmlformats.org/spreadsheetml/2006/main">
  <authors>
    <author>3</author>
  </authors>
  <commentList>
    <comment ref="E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347 518,999</t>
        </r>
      </text>
    </comment>
    <comment ref="S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заявка на 1 полугодие - 2743,5</t>
        </r>
      </text>
    </comment>
    <comment ref="U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заявка на 1 полугодие - 1116,66</t>
        </r>
      </text>
    </comment>
    <comment ref="N43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+1671,9- не зватало до данных Минфина
</t>
        </r>
      </text>
    </comment>
  </commentList>
</comments>
</file>

<file path=xl/comments3.xml><?xml version="1.0" encoding="utf-8"?>
<comments xmlns="http://schemas.openxmlformats.org/spreadsheetml/2006/main">
  <authors>
    <author>3</author>
  </authors>
  <commentList>
    <comment ref="E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347 518,999</t>
        </r>
      </text>
    </comment>
    <comment ref="T41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заявка на 1 полугодие - 1116,66</t>
        </r>
      </text>
    </comment>
    <comment ref="O43" authorId="0">
      <text>
        <r>
          <rPr>
            <b/>
            <sz val="9"/>
            <color indexed="81"/>
            <rFont val="Tahoma"/>
            <family val="2"/>
            <charset val="204"/>
          </rPr>
          <t>3:</t>
        </r>
        <r>
          <rPr>
            <sz val="9"/>
            <color indexed="81"/>
            <rFont val="Tahoma"/>
            <family val="2"/>
            <charset val="204"/>
          </rPr>
          <t xml:space="preserve">
+1671,9- не зватало до данных Минфина
</t>
        </r>
      </text>
    </comment>
  </commentList>
</comments>
</file>

<file path=xl/sharedStrings.xml><?xml version="1.0" encoding="utf-8"?>
<sst xmlns="http://schemas.openxmlformats.org/spreadsheetml/2006/main" count="527" uniqueCount="159">
  <si>
    <t>NN</t>
  </si>
  <si>
    <t>NN согл</t>
  </si>
  <si>
    <t>Наименование учреждения</t>
  </si>
  <si>
    <t>Численность</t>
  </si>
  <si>
    <t xml:space="preserve">290 "Прочие расходы" </t>
  </si>
  <si>
    <t>Международная деятельность (ПРИЕМ)</t>
  </si>
  <si>
    <t>Налог на имущество</t>
  </si>
  <si>
    <t>Земельный налог</t>
  </si>
  <si>
    <t>2013</t>
  </si>
  <si>
    <t>2014</t>
  </si>
  <si>
    <t>2015</t>
  </si>
  <si>
    <t>а</t>
  </si>
  <si>
    <t>Департамент по ДФО</t>
  </si>
  <si>
    <t>ФГБУ "Дальневосточное УГМС"</t>
  </si>
  <si>
    <t>Департамент по ПФО</t>
  </si>
  <si>
    <t>ФГБУ "Верхне-Волжское УГМС"</t>
  </si>
  <si>
    <t>ФГБУ "Приволжское УГМС"</t>
  </si>
  <si>
    <t>Департамент по СФО</t>
  </si>
  <si>
    <t>ФГБУ "Забайкальское УГМС"</t>
  </si>
  <si>
    <t>ФГБУ "Западно-Сибирское УГМС"</t>
  </si>
  <si>
    <t>ФГБУ "Иркутское УГМС"</t>
  </si>
  <si>
    <t>ФГБУ "Обь-Иртышское УГМС"</t>
  </si>
  <si>
    <t>ФГБУ "Среднесибирское УГМС"</t>
  </si>
  <si>
    <t>Департамент по СЗФО</t>
  </si>
  <si>
    <t>ФГБУ "Северо-Западное УГМС"</t>
  </si>
  <si>
    <t>Департамент по ЮФО и СКФО</t>
  </si>
  <si>
    <t>ФГБУ "Северо-Кавказское УГМС"</t>
  </si>
  <si>
    <t>ФГБУ "СЦГМС ЧАМ"</t>
  </si>
  <si>
    <t>Департамент по УФО</t>
  </si>
  <si>
    <t>ФГБУ "Уральское УГМС"</t>
  </si>
  <si>
    <t>Департамент по ЦФО</t>
  </si>
  <si>
    <t>ФГБУ "Центральное УГМС"</t>
  </si>
  <si>
    <t>ФГБУ "ЦЧО УГМС"</t>
  </si>
  <si>
    <t>ФГБУ "Башкирское УГМС"</t>
  </si>
  <si>
    <t>ФГБУ "Камчатское УГМС"</t>
  </si>
  <si>
    <t>ФГБУ "Колымское УГМС"</t>
  </si>
  <si>
    <t>ФГБУ "Мурманское УГМС"</t>
  </si>
  <si>
    <t>ФГБУ "Приморское УГМС"</t>
  </si>
  <si>
    <t>ФГБУ "Сахалинское УГМС"</t>
  </si>
  <si>
    <t>ФГБУ "Северное УГМС"</t>
  </si>
  <si>
    <t>УГМС Респ. Татарстан</t>
  </si>
  <si>
    <t>ФГБУ "Чукотское УГМС"</t>
  </si>
  <si>
    <t>ФГБУ "Якутское УГМС"</t>
  </si>
  <si>
    <t>Итого УГМС:</t>
  </si>
  <si>
    <t>ФГБУ "Краснодарская ВС"</t>
  </si>
  <si>
    <t>ФГБУ "Северо-Кавказская ВС"</t>
  </si>
  <si>
    <t>ФГБУ "Ставропольская ВС"</t>
  </si>
  <si>
    <t>Итого ВС:</t>
  </si>
  <si>
    <t>ФГБУ "Авиаметтелеком Росгидромета"</t>
  </si>
  <si>
    <t>ФГБУ "ГАМЦ"</t>
  </si>
  <si>
    <t>ФГБУ "ГВЦ Росгидромета"</t>
  </si>
  <si>
    <t>ФГБУ "Гидрометсервис"</t>
  </si>
  <si>
    <t>Итого ОПО:</t>
  </si>
  <si>
    <t>ФГБУ "ААНИИ"</t>
  </si>
  <si>
    <t>ФГБУ "ВГИ"</t>
  </si>
  <si>
    <t>ФГБУ "ВНИИГМИ-МЦД"</t>
  </si>
  <si>
    <t>ФГБУ "ВНИИСХМ"</t>
  </si>
  <si>
    <t>ФГБУ "ГГИ"</t>
  </si>
  <si>
    <t>ФГБУ "Гидрометцентр России"</t>
  </si>
  <si>
    <t>ФГБУ "ГГО"</t>
  </si>
  <si>
    <t>ФГБУ "ГОИН"</t>
  </si>
  <si>
    <t>ФГБУ "ГХИ"</t>
  </si>
  <si>
    <t>ФГБУ "ДВНИГМИ"</t>
  </si>
  <si>
    <t>ФГБУ "ИГКЭ Росгидромета и РАН"</t>
  </si>
  <si>
    <t>ФГБУ "ИПГ"</t>
  </si>
  <si>
    <t>ФГБУ "КаспМНИЦ"</t>
  </si>
  <si>
    <t>ФГБУ "НИЦ Планета"</t>
  </si>
  <si>
    <t>ФГБУ "СибНИГМИ"</t>
  </si>
  <si>
    <t>ФГБУ "НПО Тайфун"</t>
  </si>
  <si>
    <t>ФГБУ "ЦАО"</t>
  </si>
  <si>
    <t>Итого НИУ:</t>
  </si>
  <si>
    <t>Росгидромет</t>
  </si>
  <si>
    <t>ФГБУ "РГМАА"</t>
  </si>
  <si>
    <t>ФГБУ "ГОУ ИПК"</t>
  </si>
  <si>
    <t>Всего по разделу 06/05/3379900/241/611/241</t>
  </si>
  <si>
    <t>Бюджет'13-15</t>
  </si>
  <si>
    <t>Остаток</t>
  </si>
  <si>
    <t>2016</t>
  </si>
  <si>
    <t>База Лимитов по статье 290 "Прочие рас ходы" на 2013 - 2016 годы</t>
  </si>
  <si>
    <t xml:space="preserve">Расчет затрат на дополнительное выделение средств на уплату налога на имущество </t>
  </si>
  <si>
    <t>Приложение 1</t>
  </si>
  <si>
    <t>по разделу 0605 по подведомственным учреждениям Росгидромета</t>
  </si>
  <si>
    <t>(тыс. рублей)</t>
  </si>
  <si>
    <t>№ п/п</t>
  </si>
  <si>
    <t>Региональная ставка налога (в %)</t>
  </si>
  <si>
    <t>Остаточная стоимость на 01.01.2012 г.</t>
  </si>
  <si>
    <t>Налог на имущество 2012 год</t>
  </si>
  <si>
    <t>Остаточная стоимость имущества на 01.01.2013 г. ВСЕГО (Данные бухгалтерского баланса)</t>
  </si>
  <si>
    <t>ИНФОРМАЦИОННО Остаточная стоимость неналогооблагаемого имущества с 01.01.13г.(в т.ч. соотв. с Ч. II, ст. 374 НК РФ)</t>
  </si>
  <si>
    <t>Остаточная стоимость налогооблагаемого имущества</t>
  </si>
  <si>
    <t>Налог на имущество 2013 год</t>
  </si>
  <si>
    <t>Предусмотрено ФБ (в т.ч. в рамках субсидии на финансовое обеспечение выполнения гос. задания)</t>
  </si>
  <si>
    <t>Подлежит к уплате до конца года (гр.7+гр.11)</t>
  </si>
  <si>
    <t>Задолженность до конца года (гр.14-гр.13)</t>
  </si>
  <si>
    <t>Примечание</t>
  </si>
  <si>
    <t>Задолженность до конца года по налогу на ИМУЩЕСТВО</t>
  </si>
  <si>
    <t>Налог на ЗЕМЛЮ</t>
  </si>
  <si>
    <t>ВСЕГО (гр.19 + гр.17 (18))</t>
  </si>
  <si>
    <t>К уплате ВСЕГО (гр.7+гр.11)</t>
  </si>
  <si>
    <t>Субсидия ВСЕГО (94,0%)</t>
  </si>
  <si>
    <t>Субсидия доп (гр.23 - гр.13)</t>
  </si>
  <si>
    <t>Субсидия доп 1очередь</t>
  </si>
  <si>
    <t>Субсидия доп 2очередь</t>
  </si>
  <si>
    <t>Внебюджет</t>
  </si>
  <si>
    <t>Субсидия ЗЕМЛЯ</t>
  </si>
  <si>
    <t>Начислено</t>
  </si>
  <si>
    <t>Уплачено</t>
  </si>
  <si>
    <t>Задолженность на 01.01.2013 (гр.5-гр.6)</t>
  </si>
  <si>
    <t>Начислено (I, II, III кварталы 2013 г.) (гр. 8*гр.3)/4*3</t>
  </si>
  <si>
    <t>Уплачено по состоянию на 1 апреля</t>
  </si>
  <si>
    <t>+</t>
  </si>
  <si>
    <t>-</t>
  </si>
  <si>
    <t>ГОД</t>
  </si>
  <si>
    <t>3 квартала</t>
  </si>
  <si>
    <t>Задолженность до конца года</t>
  </si>
  <si>
    <t>Центральный аппарат</t>
  </si>
  <si>
    <t>ВСЕГО Терорганы</t>
  </si>
  <si>
    <t xml:space="preserve">ФГБУ "Дальневосточное УГМС" </t>
  </si>
  <si>
    <t>ФГБУ "Центрально-Черноземное УГМС"</t>
  </si>
  <si>
    <t xml:space="preserve">ФГБУ "Гидрометсервис" </t>
  </si>
  <si>
    <t>ВСЕГО 0605</t>
  </si>
  <si>
    <t>Постановление Правительства РФ № 648 от 05.06.1994 года ,код налоговой льготы 2010333 "Имущество гос.научных центров"(пункт 15 статьи 381 Налогового Кодекса)</t>
  </si>
  <si>
    <t>Закон Калужской области от 10.11.2003г. № 263-ОЗ ст.3, п.8</t>
  </si>
  <si>
    <t>Закон Калужской области от 10.11.2003г. № 263-ОЗ (ред. от 28.03.2013 г.)</t>
  </si>
  <si>
    <t>Закон СПб "О налоге на имущество организаций" от 26.11.2003 № 684-96 (в ред.Законов СПб от 21.09.2011 № 497-100) статья 4-1.П.1.8)</t>
  </si>
  <si>
    <t>ВСЕГО 0411</t>
  </si>
  <si>
    <t>Нераспределнные по 0411 (зарезервированные под ввод в эксплуатацию оборудования)</t>
  </si>
  <si>
    <t>ИТОГО</t>
  </si>
  <si>
    <t>ЦА</t>
  </si>
  <si>
    <t>0113 ТО</t>
  </si>
  <si>
    <t>ниу</t>
  </si>
  <si>
    <t>сеть</t>
  </si>
  <si>
    <t>ДОП</t>
  </si>
  <si>
    <t>ПЕРЕБРОСКА</t>
  </si>
  <si>
    <t>всего</t>
  </si>
  <si>
    <t>2014 год</t>
  </si>
  <si>
    <t>Начислено (IV квартал 2013 г.) (гр. 8*гр.3)/4</t>
  </si>
  <si>
    <t>ВСЕГО</t>
  </si>
  <si>
    <t>БАЗА</t>
  </si>
  <si>
    <t>Доп</t>
  </si>
  <si>
    <t>Задолженность до конца года (гр.16-гр.13)</t>
  </si>
  <si>
    <t>переплата</t>
  </si>
  <si>
    <t>4 квартал 2013 года</t>
  </si>
  <si>
    <t>к вкл. в субсидию (гр. 17 + гр. 18 - гр.21)</t>
  </si>
  <si>
    <t>проект ФЗ</t>
  </si>
  <si>
    <t>остаток</t>
  </si>
  <si>
    <t xml:space="preserve"> 3 квартала</t>
  </si>
  <si>
    <t>Предусмотрено</t>
  </si>
  <si>
    <t>Расчет затрат на уплату налога на имущество за 4 квартал 2013 года</t>
  </si>
  <si>
    <t>к уплате за 2013г.  (гр. 17 + гр. 18 - гр.22)</t>
  </si>
  <si>
    <t>к вкл. в субсидию 2014 года  (гр. 23-2%)</t>
  </si>
  <si>
    <t>Налог на имущество-2%</t>
  </si>
  <si>
    <t>ОС на 01.01.14</t>
  </si>
  <si>
    <t>Начислено (I, II, III кварталы 2014 г.)</t>
  </si>
  <si>
    <t>К вкл. В субсидию</t>
  </si>
  <si>
    <t>ВСЕГО по разделу подразделу 0605</t>
  </si>
  <si>
    <t>ВСЕГО по разделу подразделу 0411</t>
  </si>
  <si>
    <t>Остаточная стоимость имущества на 01.01.2014 г. (Данные бухгалтерского баланса)</t>
  </si>
  <si>
    <t>Остаточная стоимость неналогооблагаемого имущества (в том числе в соответствие в частью II, ст.374 НК РФ)</t>
  </si>
</sst>
</file>

<file path=xl/styles.xml><?xml version="1.0" encoding="utf-8"?>
<styleSheet xmlns="http://schemas.openxmlformats.org/spreadsheetml/2006/main">
  <numFmts count="8">
    <numFmt numFmtId="43" formatCode="_-* #,##0.00_р_._-;\-* #,##0.00_р_._-;_-* &quot;-&quot;??_р_._-;_-@_-"/>
    <numFmt numFmtId="164" formatCode="0.0_)"/>
    <numFmt numFmtId="165" formatCode="0_)"/>
    <numFmt numFmtId="166" formatCode="0.000_)"/>
    <numFmt numFmtId="167" formatCode="0.0"/>
    <numFmt numFmtId="168" formatCode="0.00000"/>
    <numFmt numFmtId="169" formatCode="0.000000000"/>
    <numFmt numFmtId="170" formatCode="#,##0.0"/>
  </numFmts>
  <fonts count="4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CG Times"/>
      <family val="1"/>
    </font>
    <font>
      <b/>
      <sz val="12"/>
      <name val="CG Times"/>
      <family val="1"/>
    </font>
    <font>
      <sz val="10"/>
      <name val="CG Times"/>
      <family val="1"/>
    </font>
    <font>
      <sz val="10"/>
      <color indexed="12"/>
      <name val="CG Times"/>
      <family val="1"/>
    </font>
    <font>
      <b/>
      <sz val="10"/>
      <name val="CG Times"/>
      <family val="1"/>
    </font>
    <font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sz val="8"/>
      <name val="CG Times"/>
      <family val="1"/>
    </font>
    <font>
      <sz val="8"/>
      <color rgb="FFFF0000"/>
      <name val="CG Times"/>
      <family val="1"/>
    </font>
    <font>
      <b/>
      <sz val="8"/>
      <color indexed="12"/>
      <name val="CG Times"/>
      <family val="1"/>
    </font>
    <font>
      <b/>
      <sz val="8"/>
      <color indexed="9"/>
      <name val="Arial Cyr"/>
      <family val="2"/>
      <charset val="204"/>
    </font>
    <font>
      <b/>
      <sz val="8"/>
      <color indexed="62"/>
      <name val="Arial Cyr"/>
      <family val="2"/>
      <charset val="204"/>
    </font>
    <font>
      <b/>
      <sz val="8"/>
      <name val="Arial Cyr"/>
      <family val="2"/>
      <charset val="204"/>
    </font>
    <font>
      <sz val="8"/>
      <color indexed="9"/>
      <name val="Arial Cyr"/>
      <family val="2"/>
      <charset val="204"/>
    </font>
    <font>
      <sz val="8"/>
      <name val="Arial Cyr"/>
      <family val="2"/>
      <charset val="204"/>
    </font>
    <font>
      <sz val="8"/>
      <color indexed="12"/>
      <name val="CG Times"/>
      <family val="1"/>
    </font>
    <font>
      <b/>
      <sz val="8"/>
      <name val="CG Times"/>
      <family val="1"/>
    </font>
    <font>
      <b/>
      <sz val="8"/>
      <color rgb="FFFF0000"/>
      <name val="CG Times"/>
      <family val="1"/>
    </font>
    <font>
      <b/>
      <sz val="8"/>
      <color indexed="8"/>
      <name val="CG Times"/>
      <charset val="204"/>
    </font>
    <font>
      <b/>
      <sz val="8"/>
      <color indexed="8"/>
      <name val="CG Times"/>
      <family val="1"/>
    </font>
    <font>
      <sz val="8"/>
      <color indexed="8"/>
      <name val="CG Times"/>
      <family val="1"/>
    </font>
    <font>
      <sz val="8"/>
      <color indexed="8"/>
      <name val="CG Times"/>
      <charset val="204"/>
    </font>
    <font>
      <sz val="8"/>
      <color rgb="FFFF0000"/>
      <name val="CG Times"/>
      <charset val="204"/>
    </font>
    <font>
      <sz val="8"/>
      <color indexed="12"/>
      <name val="CG Times"/>
      <charset val="204"/>
    </font>
    <font>
      <b/>
      <sz val="8"/>
      <color rgb="FFFF0000"/>
      <name val="CG Times"/>
      <charset val="204"/>
    </font>
    <font>
      <sz val="10"/>
      <name val="Arial Cyr"/>
      <charset val="204"/>
    </font>
    <font>
      <b/>
      <sz val="8"/>
      <color indexed="17"/>
      <name val="CG Times"/>
      <family val="1"/>
    </font>
    <font>
      <b/>
      <sz val="8"/>
      <color indexed="50"/>
      <name val="CG Times"/>
      <family val="1"/>
    </font>
    <font>
      <b/>
      <sz val="8"/>
      <color indexed="45"/>
      <name val="CG Times"/>
      <family val="1"/>
    </font>
    <font>
      <b/>
      <sz val="8"/>
      <color indexed="48"/>
      <name val="CG Times"/>
      <family val="1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3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27" fillId="0" borderId="0"/>
    <xf numFmtId="43" fontId="27" fillId="0" borderId="0" applyFont="0" applyFill="0" applyBorder="0" applyAlignment="0" applyProtection="0"/>
    <xf numFmtId="0" fontId="32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9" fontId="2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4" fillId="0" borderId="0"/>
    <xf numFmtId="0" fontId="45" fillId="0" borderId="0"/>
  </cellStyleXfs>
  <cellXfs count="520">
    <xf numFmtId="0" fontId="0" fillId="0" borderId="0" xfId="0"/>
    <xf numFmtId="0" fontId="2" fillId="0" borderId="0" xfId="1" applyFont="1" applyFill="1" applyAlignment="1"/>
    <xf numFmtId="0" fontId="3" fillId="0" borderId="0" xfId="0" applyFont="1" applyFill="1"/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49" fontId="15" fillId="2" borderId="7" xfId="1" applyNumberFormat="1" applyFont="1" applyFill="1" applyBorder="1" applyAlignment="1">
      <alignment horizontal="center"/>
    </xf>
    <xf numFmtId="49" fontId="15" fillId="2" borderId="8" xfId="1" applyNumberFormat="1" applyFont="1" applyFill="1" applyBorder="1" applyAlignment="1">
      <alignment horizontal="center"/>
    </xf>
    <xf numFmtId="49" fontId="15" fillId="2" borderId="9" xfId="1" applyNumberFormat="1" applyFont="1" applyFill="1" applyBorder="1" applyAlignment="1">
      <alignment horizontal="center"/>
    </xf>
    <xf numFmtId="49" fontId="16" fillId="0" borderId="10" xfId="1" applyNumberFormat="1" applyFont="1" applyFill="1" applyBorder="1" applyAlignment="1">
      <alignment horizontal="center"/>
    </xf>
    <xf numFmtId="49" fontId="16" fillId="0" borderId="11" xfId="1" applyNumberFormat="1" applyFont="1" applyFill="1" applyBorder="1" applyAlignment="1">
      <alignment horizontal="center"/>
    </xf>
    <xf numFmtId="49" fontId="16" fillId="0" borderId="12" xfId="1" applyNumberFormat="1" applyFont="1" applyFill="1" applyBorder="1" applyAlignment="1">
      <alignment horizontal="center"/>
    </xf>
    <xf numFmtId="0" fontId="9" fillId="0" borderId="13" xfId="0" applyFont="1" applyFill="1" applyBorder="1" applyAlignment="1" applyProtection="1">
      <alignment horizontal="center"/>
    </xf>
    <xf numFmtId="0" fontId="17" fillId="0" borderId="13" xfId="0" applyFont="1" applyFill="1" applyBorder="1" applyAlignment="1" applyProtection="1">
      <alignment horizontal="center"/>
    </xf>
    <xf numFmtId="165" fontId="16" fillId="0" borderId="14" xfId="1" applyNumberFormat="1" applyFont="1" applyBorder="1" applyAlignment="1" applyProtection="1">
      <alignment horizontal="center"/>
    </xf>
    <xf numFmtId="165" fontId="16" fillId="0" borderId="15" xfId="1" applyNumberFormat="1" applyFont="1" applyBorder="1" applyAlignment="1" applyProtection="1">
      <alignment horizontal="center"/>
    </xf>
    <xf numFmtId="165" fontId="16" fillId="0" borderId="16" xfId="1" applyNumberFormat="1" applyFont="1" applyBorder="1" applyAlignment="1" applyProtection="1">
      <alignment horizontal="center"/>
    </xf>
    <xf numFmtId="165" fontId="18" fillId="0" borderId="17" xfId="1" applyNumberFormat="1" applyFont="1" applyFill="1" applyBorder="1" applyAlignment="1"/>
    <xf numFmtId="165" fontId="19" fillId="0" borderId="18" xfId="1" applyNumberFormat="1" applyFont="1" applyFill="1" applyBorder="1" applyAlignment="1"/>
    <xf numFmtId="0" fontId="20" fillId="0" borderId="9" xfId="2" applyFont="1" applyFill="1" applyBorder="1" applyAlignment="1" applyProtection="1">
      <alignment horizontal="left" wrapText="1"/>
      <protection locked="0"/>
    </xf>
    <xf numFmtId="3" fontId="11" fillId="0" borderId="19" xfId="0" applyNumberFormat="1" applyFont="1" applyFill="1" applyBorder="1" applyAlignment="1" applyProtection="1">
      <alignment wrapText="1"/>
      <protection locked="0"/>
    </xf>
    <xf numFmtId="4" fontId="21" fillId="0" borderId="17" xfId="0" applyNumberFormat="1" applyFont="1" applyFill="1" applyBorder="1" applyAlignment="1" applyProtection="1">
      <alignment wrapText="1"/>
      <protection locked="0"/>
    </xf>
    <xf numFmtId="4" fontId="21" fillId="0" borderId="20" xfId="0" applyNumberFormat="1" applyFont="1" applyFill="1" applyBorder="1" applyAlignment="1" applyProtection="1">
      <alignment wrapText="1"/>
      <protection locked="0"/>
    </xf>
    <xf numFmtId="4" fontId="21" fillId="0" borderId="21" xfId="0" applyNumberFormat="1" applyFont="1" applyFill="1" applyBorder="1" applyAlignment="1" applyProtection="1">
      <alignment wrapText="1"/>
      <protection locked="0"/>
    </xf>
    <xf numFmtId="4" fontId="21" fillId="0" borderId="22" xfId="0" applyNumberFormat="1" applyFont="1" applyFill="1" applyBorder="1" applyAlignment="1" applyProtection="1">
      <alignment wrapText="1"/>
      <protection locked="0"/>
    </xf>
    <xf numFmtId="4" fontId="21" fillId="0" borderId="23" xfId="0" applyNumberFormat="1" applyFont="1" applyFill="1" applyBorder="1" applyAlignment="1" applyProtection="1">
      <alignment wrapText="1"/>
      <protection locked="0"/>
    </xf>
    <xf numFmtId="4" fontId="21" fillId="0" borderId="24" xfId="0" applyNumberFormat="1" applyFont="1" applyFill="1" applyBorder="1" applyAlignment="1" applyProtection="1">
      <alignment wrapText="1"/>
      <protection locked="0"/>
    </xf>
    <xf numFmtId="4" fontId="21" fillId="0" borderId="4" xfId="0" applyNumberFormat="1" applyFont="1" applyFill="1" applyBorder="1" applyAlignment="1" applyProtection="1">
      <alignment wrapText="1"/>
      <protection locked="0"/>
    </xf>
    <xf numFmtId="165" fontId="9" fillId="0" borderId="17" xfId="1" applyNumberFormat="1" applyFont="1" applyFill="1" applyBorder="1" applyAlignment="1"/>
    <xf numFmtId="165" fontId="10" fillId="0" borderId="18" xfId="1" applyNumberFormat="1" applyFont="1" applyFill="1" applyBorder="1" applyAlignment="1"/>
    <xf numFmtId="0" fontId="22" fillId="0" borderId="25" xfId="1" applyFont="1" applyFill="1" applyBorder="1" applyAlignment="1" applyProtection="1">
      <alignment horizontal="left" wrapText="1"/>
      <protection locked="0"/>
    </xf>
    <xf numFmtId="3" fontId="17" fillId="0" borderId="19" xfId="0" applyNumberFormat="1" applyFont="1" applyFill="1" applyBorder="1" applyAlignment="1" applyProtection="1">
      <alignment wrapText="1"/>
      <protection locked="0"/>
    </xf>
    <xf numFmtId="4" fontId="23" fillId="0" borderId="17" xfId="0" applyNumberFormat="1" applyFont="1" applyFill="1" applyBorder="1" applyAlignment="1" applyProtection="1">
      <alignment wrapText="1"/>
      <protection locked="0"/>
    </xf>
    <xf numFmtId="4" fontId="23" fillId="0" borderId="21" xfId="0" applyNumberFormat="1" applyFont="1" applyFill="1" applyBorder="1" applyAlignment="1" applyProtection="1">
      <alignment wrapText="1"/>
      <protection locked="0"/>
    </xf>
    <xf numFmtId="4" fontId="22" fillId="0" borderId="17" xfId="0" applyNumberFormat="1" applyFont="1" applyFill="1" applyBorder="1" applyAlignment="1" applyProtection="1">
      <alignment wrapText="1"/>
      <protection locked="0"/>
    </xf>
    <xf numFmtId="4" fontId="22" fillId="0" borderId="20" xfId="0" applyNumberFormat="1" applyFont="1" applyFill="1" applyBorder="1" applyAlignment="1" applyProtection="1">
      <alignment wrapText="1"/>
      <protection locked="0"/>
    </xf>
    <xf numFmtId="4" fontId="22" fillId="0" borderId="21" xfId="0" applyNumberFormat="1" applyFont="1" applyFill="1" applyBorder="1" applyAlignment="1" applyProtection="1">
      <alignment wrapText="1"/>
      <protection locked="0"/>
    </xf>
    <xf numFmtId="4" fontId="22" fillId="0" borderId="26" xfId="0" applyNumberFormat="1" applyFont="1" applyFill="1" applyBorder="1" applyAlignment="1" applyProtection="1">
      <alignment wrapText="1"/>
      <protection locked="0"/>
    </xf>
    <xf numFmtId="0" fontId="20" fillId="0" borderId="12" xfId="2" applyFont="1" applyFill="1" applyBorder="1" applyAlignment="1" applyProtection="1">
      <alignment horizontal="left" wrapText="1"/>
      <protection locked="0"/>
    </xf>
    <xf numFmtId="3" fontId="11" fillId="0" borderId="27" xfId="0" applyNumberFormat="1" applyFont="1" applyFill="1" applyBorder="1" applyAlignment="1" applyProtection="1">
      <alignment wrapText="1"/>
      <protection locked="0"/>
    </xf>
    <xf numFmtId="4" fontId="21" fillId="0" borderId="28" xfId="0" applyNumberFormat="1" applyFont="1" applyFill="1" applyBorder="1" applyAlignment="1" applyProtection="1">
      <alignment wrapText="1"/>
      <protection locked="0"/>
    </xf>
    <xf numFmtId="4" fontId="21" fillId="0" borderId="29" xfId="0" applyNumberFormat="1" applyFont="1" applyFill="1" applyBorder="1" applyAlignment="1" applyProtection="1">
      <alignment wrapText="1"/>
      <protection locked="0"/>
    </xf>
    <xf numFmtId="4" fontId="21" fillId="0" borderId="30" xfId="0" applyNumberFormat="1" applyFont="1" applyFill="1" applyBorder="1" applyAlignment="1" applyProtection="1">
      <alignment wrapText="1"/>
      <protection locked="0"/>
    </xf>
    <xf numFmtId="4" fontId="21" fillId="0" borderId="31" xfId="0" applyNumberFormat="1" applyFont="1" applyFill="1" applyBorder="1" applyAlignment="1" applyProtection="1">
      <alignment wrapText="1"/>
      <protection locked="0"/>
    </xf>
    <xf numFmtId="0" fontId="22" fillId="0" borderId="9" xfId="1" applyFont="1" applyFill="1" applyBorder="1" applyAlignment="1" applyProtection="1">
      <alignment horizontal="left" wrapText="1"/>
      <protection locked="0"/>
    </xf>
    <xf numFmtId="4" fontId="21" fillId="0" borderId="26" xfId="0" applyNumberFormat="1" applyFont="1" applyFill="1" applyBorder="1" applyAlignment="1" applyProtection="1">
      <alignment wrapText="1"/>
      <protection locked="0"/>
    </xf>
    <xf numFmtId="165" fontId="24" fillId="0" borderId="18" xfId="1" applyNumberFormat="1" applyFont="1" applyFill="1" applyBorder="1" applyAlignment="1"/>
    <xf numFmtId="3" fontId="25" fillId="0" borderId="19" xfId="0" applyNumberFormat="1" applyFont="1" applyFill="1" applyBorder="1" applyAlignment="1" applyProtection="1">
      <alignment wrapText="1"/>
      <protection locked="0"/>
    </xf>
    <xf numFmtId="165" fontId="26" fillId="0" borderId="20" xfId="1" applyNumberFormat="1" applyFont="1" applyFill="1" applyBorder="1" applyAlignment="1"/>
    <xf numFmtId="0" fontId="20" fillId="0" borderId="9" xfId="1" applyFont="1" applyFill="1" applyBorder="1" applyAlignment="1" applyProtection="1">
      <alignment horizontal="left" wrapText="1"/>
      <protection locked="0"/>
    </xf>
    <xf numFmtId="0" fontId="27" fillId="0" borderId="17" xfId="0" applyFont="1" applyFill="1" applyBorder="1"/>
    <xf numFmtId="165" fontId="24" fillId="0" borderId="20" xfId="1" applyNumberFormat="1" applyFont="1" applyFill="1" applyBorder="1" applyAlignment="1"/>
    <xf numFmtId="0" fontId="23" fillId="0" borderId="9" xfId="2" applyFont="1" applyFill="1" applyBorder="1" applyAlignment="1" applyProtection="1">
      <alignment horizontal="left" wrapText="1"/>
      <protection locked="0"/>
    </xf>
    <xf numFmtId="0" fontId="23" fillId="0" borderId="25" xfId="2" applyFont="1" applyFill="1" applyBorder="1" applyAlignment="1" applyProtection="1">
      <alignment horizontal="left" wrapText="1"/>
      <protection locked="0"/>
    </xf>
    <xf numFmtId="4" fontId="20" fillId="0" borderId="17" xfId="0" applyNumberFormat="1" applyFont="1" applyFill="1" applyBorder="1" applyAlignment="1" applyProtection="1">
      <alignment wrapText="1"/>
      <protection locked="0"/>
    </xf>
    <xf numFmtId="4" fontId="20" fillId="0" borderId="20" xfId="0" applyNumberFormat="1" applyFont="1" applyFill="1" applyBorder="1" applyAlignment="1" applyProtection="1">
      <alignment wrapText="1"/>
      <protection locked="0"/>
    </xf>
    <xf numFmtId="4" fontId="20" fillId="0" borderId="21" xfId="0" applyNumberFormat="1" applyFont="1" applyFill="1" applyBorder="1" applyAlignment="1" applyProtection="1">
      <alignment wrapText="1"/>
      <protection locked="0"/>
    </xf>
    <xf numFmtId="4" fontId="20" fillId="0" borderId="26" xfId="0" applyNumberFormat="1" applyFont="1" applyFill="1" applyBorder="1" applyAlignment="1" applyProtection="1">
      <alignment wrapText="1"/>
      <protection locked="0"/>
    </xf>
    <xf numFmtId="165" fontId="26" fillId="0" borderId="18" xfId="1" applyNumberFormat="1" applyFont="1" applyFill="1" applyBorder="1" applyAlignment="1"/>
    <xf numFmtId="165" fontId="18" fillId="0" borderId="28" xfId="1" applyNumberFormat="1" applyFont="1" applyFill="1" applyBorder="1" applyAlignment="1"/>
    <xf numFmtId="166" fontId="11" fillId="0" borderId="19" xfId="0" applyNumberFormat="1" applyFont="1" applyFill="1" applyBorder="1" applyAlignment="1" applyProtection="1">
      <alignment wrapText="1"/>
      <protection locked="0"/>
    </xf>
    <xf numFmtId="165" fontId="28" fillId="0" borderId="32" xfId="0" applyNumberFormat="1" applyFont="1" applyFill="1" applyBorder="1" applyAlignment="1" applyProtection="1">
      <alignment horizontal="left"/>
      <protection locked="0"/>
    </xf>
    <xf numFmtId="165" fontId="19" fillId="0" borderId="33" xfId="0" applyNumberFormat="1" applyFont="1" applyFill="1" applyBorder="1" applyAlignment="1" applyProtection="1">
      <alignment horizontal="left"/>
      <protection locked="0"/>
    </xf>
    <xf numFmtId="165" fontId="28" fillId="0" borderId="34" xfId="0" applyNumberFormat="1" applyFont="1" applyFill="1" applyBorder="1" applyAlignment="1" applyProtection="1">
      <alignment horizontal="left"/>
      <protection locked="0"/>
    </xf>
    <xf numFmtId="3" fontId="11" fillId="0" borderId="1" xfId="1" applyNumberFormat="1" applyFont="1" applyFill="1" applyBorder="1" applyAlignment="1" applyProtection="1">
      <alignment vertical="center"/>
    </xf>
    <xf numFmtId="4" fontId="28" fillId="0" borderId="14" xfId="1" applyNumberFormat="1" applyFont="1" applyFill="1" applyBorder="1" applyAlignment="1" applyProtection="1">
      <alignment vertical="center"/>
    </xf>
    <xf numFmtId="4" fontId="28" fillId="0" borderId="15" xfId="1" applyNumberFormat="1" applyFont="1" applyFill="1" applyBorder="1" applyAlignment="1" applyProtection="1">
      <alignment vertical="center"/>
    </xf>
    <xf numFmtId="4" fontId="28" fillId="0" borderId="35" xfId="1" applyNumberFormat="1" applyFont="1" applyFill="1" applyBorder="1" applyAlignment="1" applyProtection="1">
      <alignment vertical="center"/>
    </xf>
    <xf numFmtId="4" fontId="28" fillId="0" borderId="34" xfId="1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/>
    <xf numFmtId="165" fontId="10" fillId="0" borderId="18" xfId="0" applyNumberFormat="1" applyFont="1" applyFill="1" applyBorder="1" applyAlignment="1"/>
    <xf numFmtId="0" fontId="22" fillId="0" borderId="36" xfId="0" applyFont="1" applyFill="1" applyBorder="1" applyAlignment="1" applyProtection="1">
      <alignment horizontal="left" wrapText="1"/>
      <protection locked="0"/>
    </xf>
    <xf numFmtId="3" fontId="17" fillId="0" borderId="37" xfId="0" applyNumberFormat="1" applyFont="1" applyFill="1" applyBorder="1" applyAlignment="1" applyProtection="1">
      <alignment wrapText="1"/>
      <protection locked="0"/>
    </xf>
    <xf numFmtId="3" fontId="17" fillId="0" borderId="38" xfId="0" applyNumberFormat="1" applyFont="1" applyFill="1" applyBorder="1" applyAlignment="1" applyProtection="1">
      <alignment wrapText="1"/>
      <protection locked="0"/>
    </xf>
    <xf numFmtId="3" fontId="11" fillId="0" borderId="5" xfId="0" applyNumberFormat="1" applyFont="1" applyFill="1" applyBorder="1" applyAlignment="1" applyProtection="1">
      <protection locked="0"/>
    </xf>
    <xf numFmtId="4" fontId="28" fillId="0" borderId="35" xfId="0" applyNumberFormat="1" applyFont="1" applyFill="1" applyBorder="1" applyAlignment="1" applyProtection="1">
      <protection locked="0"/>
    </xf>
    <xf numFmtId="4" fontId="28" fillId="0" borderId="15" xfId="0" applyNumberFormat="1" applyFont="1" applyFill="1" applyBorder="1" applyAlignment="1" applyProtection="1">
      <protection locked="0"/>
    </xf>
    <xf numFmtId="4" fontId="28" fillId="0" borderId="39" xfId="0" applyNumberFormat="1" applyFont="1" applyFill="1" applyBorder="1" applyAlignment="1" applyProtection="1">
      <protection locked="0"/>
    </xf>
    <xf numFmtId="4" fontId="28" fillId="0" borderId="14" xfId="0" applyNumberFormat="1" applyFont="1" applyFill="1" applyBorder="1" applyAlignment="1" applyProtection="1">
      <protection locked="0"/>
    </xf>
    <xf numFmtId="4" fontId="28" fillId="0" borderId="16" xfId="0" applyNumberFormat="1" applyFont="1" applyFill="1" applyBorder="1" applyAlignment="1" applyProtection="1">
      <protection locked="0"/>
    </xf>
    <xf numFmtId="165" fontId="10" fillId="0" borderId="40" xfId="0" applyNumberFormat="1" applyFont="1" applyFill="1" applyBorder="1" applyAlignment="1"/>
    <xf numFmtId="0" fontId="22" fillId="0" borderId="41" xfId="0" applyFont="1" applyFill="1" applyBorder="1" applyAlignment="1" applyProtection="1">
      <alignment horizontal="left" wrapText="1"/>
      <protection locked="0"/>
    </xf>
    <xf numFmtId="165" fontId="10" fillId="0" borderId="42" xfId="0" applyNumberFormat="1" applyFont="1" applyFill="1" applyBorder="1" applyAlignment="1"/>
    <xf numFmtId="0" fontId="22" fillId="0" borderId="43" xfId="0" applyFont="1" applyFill="1" applyBorder="1" applyAlignment="1" applyProtection="1">
      <alignment horizontal="left"/>
      <protection locked="0"/>
    </xf>
    <xf numFmtId="3" fontId="17" fillId="0" borderId="38" xfId="0" applyNumberFormat="1" applyFont="1" applyFill="1" applyBorder="1" applyAlignment="1" applyProtection="1">
      <protection locked="0"/>
    </xf>
    <xf numFmtId="165" fontId="28" fillId="0" borderId="32" xfId="0" applyNumberFormat="1" applyFont="1" applyFill="1" applyBorder="1" applyAlignment="1" applyProtection="1">
      <protection locked="0"/>
    </xf>
    <xf numFmtId="165" fontId="19" fillId="0" borderId="33" xfId="0" applyNumberFormat="1" applyFont="1" applyFill="1" applyBorder="1" applyAlignment="1" applyProtection="1">
      <protection locked="0"/>
    </xf>
    <xf numFmtId="165" fontId="28" fillId="0" borderId="34" xfId="0" applyNumberFormat="1" applyFont="1" applyFill="1" applyBorder="1" applyAlignment="1" applyProtection="1">
      <protection locked="0"/>
    </xf>
    <xf numFmtId="3" fontId="11" fillId="0" borderId="6" xfId="0" applyNumberFormat="1" applyFont="1" applyFill="1" applyBorder="1" applyAlignment="1" applyProtection="1">
      <protection locked="0"/>
    </xf>
    <xf numFmtId="3" fontId="17" fillId="0" borderId="44" xfId="0" applyNumberFormat="1" applyFont="1" applyFill="1" applyBorder="1" applyAlignment="1" applyProtection="1">
      <alignment wrapText="1"/>
      <protection locked="0"/>
    </xf>
    <xf numFmtId="3" fontId="11" fillId="0" borderId="13" xfId="0" applyNumberFormat="1" applyFont="1" applyFill="1" applyBorder="1" applyAlignment="1" applyProtection="1">
      <protection locked="0"/>
    </xf>
    <xf numFmtId="165" fontId="19" fillId="0" borderId="3" xfId="0" applyNumberFormat="1" applyFont="1" applyFill="1" applyBorder="1" applyAlignment="1"/>
    <xf numFmtId="165" fontId="18" fillId="0" borderId="17" xfId="0" applyNumberFormat="1" applyFont="1" applyFill="1" applyBorder="1" applyAlignment="1"/>
    <xf numFmtId="3" fontId="11" fillId="0" borderId="19" xfId="0" applyNumberFormat="1" applyFont="1" applyFill="1" applyBorder="1" applyAlignment="1" applyProtection="1">
      <alignment horizontal="left" wrapText="1"/>
      <protection locked="0"/>
    </xf>
    <xf numFmtId="165" fontId="22" fillId="0" borderId="46" xfId="0" applyNumberFormat="1" applyFont="1" applyFill="1" applyBorder="1" applyAlignment="1"/>
    <xf numFmtId="165" fontId="10" fillId="0" borderId="47" xfId="0" applyNumberFormat="1" applyFont="1" applyFill="1" applyBorder="1" applyAlignment="1"/>
    <xf numFmtId="0" fontId="22" fillId="0" borderId="48" xfId="0" applyFont="1" applyFill="1" applyBorder="1" applyAlignment="1" applyProtection="1">
      <alignment horizontal="left"/>
      <protection locked="0"/>
    </xf>
    <xf numFmtId="3" fontId="17" fillId="0" borderId="5" xfId="0" applyNumberFormat="1" applyFont="1" applyFill="1" applyBorder="1" applyAlignment="1" applyProtection="1">
      <alignment horizontal="left"/>
      <protection locked="0"/>
    </xf>
    <xf numFmtId="0" fontId="29" fillId="0" borderId="49" xfId="0" applyFont="1" applyFill="1" applyBorder="1" applyAlignment="1" applyProtection="1">
      <protection locked="0"/>
    </xf>
    <xf numFmtId="0" fontId="29" fillId="0" borderId="50" xfId="0" applyFont="1" applyFill="1" applyBorder="1" applyAlignment="1" applyProtection="1">
      <protection locked="0"/>
    </xf>
    <xf numFmtId="0" fontId="29" fillId="0" borderId="51" xfId="0" applyFont="1" applyFill="1" applyBorder="1" applyAlignment="1" applyProtection="1">
      <alignment wrapText="1"/>
      <protection locked="0"/>
    </xf>
    <xf numFmtId="4" fontId="29" fillId="0" borderId="14" xfId="0" applyNumberFormat="1" applyFont="1" applyFill="1" applyBorder="1" applyAlignment="1" applyProtection="1">
      <alignment vertical="center" wrapText="1"/>
      <protection locked="0"/>
    </xf>
    <xf numFmtId="4" fontId="29" fillId="0" borderId="15" xfId="0" applyNumberFormat="1" applyFont="1" applyFill="1" applyBorder="1" applyAlignment="1" applyProtection="1">
      <alignment vertical="center" wrapText="1"/>
      <protection locked="0"/>
    </xf>
    <xf numFmtId="4" fontId="29" fillId="0" borderId="35" xfId="0" applyNumberFormat="1" applyFont="1" applyFill="1" applyBorder="1" applyAlignment="1" applyProtection="1">
      <alignment vertical="center" wrapText="1"/>
      <protection locked="0"/>
    </xf>
    <xf numFmtId="4" fontId="29" fillId="0" borderId="34" xfId="0" applyNumberFormat="1" applyFont="1" applyFill="1" applyBorder="1" applyAlignment="1" applyProtection="1">
      <alignment vertical="center" wrapText="1"/>
      <protection locked="0"/>
    </xf>
    <xf numFmtId="0" fontId="30" fillId="0" borderId="14" xfId="0" applyFont="1" applyFill="1" applyBorder="1" applyAlignment="1"/>
    <xf numFmtId="0" fontId="30" fillId="0" borderId="33" xfId="0" applyFont="1" applyFill="1" applyBorder="1" applyAlignment="1"/>
    <xf numFmtId="0" fontId="30" fillId="0" borderId="16" xfId="0" applyFont="1" applyFill="1" applyBorder="1" applyAlignment="1"/>
    <xf numFmtId="3" fontId="11" fillId="0" borderId="13" xfId="0" applyNumberFormat="1" applyFont="1" applyFill="1" applyBorder="1" applyAlignment="1"/>
    <xf numFmtId="4" fontId="30" fillId="0" borderId="14" xfId="0" applyNumberFormat="1" applyFont="1" applyFill="1" applyBorder="1" applyAlignment="1"/>
    <xf numFmtId="4" fontId="30" fillId="0" borderId="15" xfId="0" applyNumberFormat="1" applyFont="1" applyFill="1" applyBorder="1" applyAlignment="1"/>
    <xf numFmtId="4" fontId="30" fillId="0" borderId="16" xfId="0" applyNumberFormat="1" applyFont="1" applyFill="1" applyBorder="1" applyAlignment="1"/>
    <xf numFmtId="0" fontId="31" fillId="0" borderId="46" xfId="0" applyFont="1" applyFill="1" applyBorder="1" applyAlignment="1"/>
    <xf numFmtId="0" fontId="31" fillId="0" borderId="52" xfId="0" applyFont="1" applyFill="1" applyBorder="1" applyAlignment="1"/>
    <xf numFmtId="0" fontId="31" fillId="0" borderId="53" xfId="0" applyFont="1" applyFill="1" applyBorder="1" applyAlignment="1"/>
    <xf numFmtId="3" fontId="11" fillId="0" borderId="6" xfId="0" applyNumberFormat="1" applyFont="1" applyFill="1" applyBorder="1" applyAlignment="1"/>
    <xf numFmtId="4" fontId="31" fillId="0" borderId="54" xfId="0" applyNumberFormat="1" applyFont="1" applyFill="1" applyBorder="1" applyAlignment="1"/>
    <xf numFmtId="4" fontId="31" fillId="0" borderId="55" xfId="0" applyNumberFormat="1" applyFont="1" applyFill="1" applyBorder="1" applyAlignment="1"/>
    <xf numFmtId="4" fontId="31" fillId="0" borderId="56" xfId="0" applyNumberFormat="1" applyFont="1" applyFill="1" applyBorder="1" applyAlignment="1"/>
    <xf numFmtId="4" fontId="31" fillId="0" borderId="46" xfId="0" applyNumberFormat="1" applyFont="1" applyFill="1" applyBorder="1" applyAlignment="1"/>
    <xf numFmtId="4" fontId="31" fillId="0" borderId="53" xfId="0" applyNumberFormat="1" applyFont="1" applyFill="1" applyBorder="1" applyAlignment="1"/>
    <xf numFmtId="0" fontId="11" fillId="0" borderId="0" xfId="0" applyFont="1" applyFill="1" applyBorder="1" applyAlignment="1"/>
    <xf numFmtId="4" fontId="11" fillId="0" borderId="0" xfId="0" applyNumberFormat="1" applyFont="1" applyFill="1" applyBorder="1" applyAlignment="1"/>
    <xf numFmtId="0" fontId="33" fillId="0" borderId="0" xfId="3" applyFont="1" applyAlignment="1">
      <alignment horizontal="center"/>
    </xf>
    <xf numFmtId="0" fontId="33" fillId="0" borderId="0" xfId="3" applyFont="1" applyFill="1"/>
    <xf numFmtId="0" fontId="33" fillId="0" borderId="0" xfId="3" applyFont="1"/>
    <xf numFmtId="0" fontId="33" fillId="0" borderId="0" xfId="3" applyFont="1" applyAlignment="1">
      <alignment horizontal="right"/>
    </xf>
    <xf numFmtId="0" fontId="33" fillId="4" borderId="0" xfId="3" applyFont="1" applyFill="1"/>
    <xf numFmtId="0" fontId="33" fillId="5" borderId="0" xfId="3" applyFont="1" applyFill="1"/>
    <xf numFmtId="0" fontId="34" fillId="0" borderId="0" xfId="3" applyFont="1" applyAlignment="1">
      <alignment horizontal="center"/>
    </xf>
    <xf numFmtId="0" fontId="33" fillId="0" borderId="58" xfId="3" applyFont="1" applyBorder="1" applyAlignment="1">
      <alignment horizontal="center" vertical="center" wrapText="1"/>
    </xf>
    <xf numFmtId="0" fontId="33" fillId="0" borderId="47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9" xfId="3" applyFont="1" applyFill="1" applyBorder="1" applyAlignment="1">
      <alignment horizontal="center" vertical="center" wrapText="1"/>
    </xf>
    <xf numFmtId="0" fontId="33" fillId="4" borderId="46" xfId="3" applyFont="1" applyFill="1" applyBorder="1" applyAlignment="1">
      <alignment horizontal="center" vertical="center" wrapText="1"/>
    </xf>
    <xf numFmtId="0" fontId="33" fillId="0" borderId="54" xfId="3" applyFont="1" applyBorder="1" applyAlignment="1">
      <alignment horizontal="center" vertical="center" wrapText="1"/>
    </xf>
    <xf numFmtId="0" fontId="33" fillId="0" borderId="58" xfId="3" applyFont="1" applyBorder="1" applyAlignment="1">
      <alignment vertical="center" wrapText="1"/>
    </xf>
    <xf numFmtId="0" fontId="33" fillId="0" borderId="15" xfId="3" applyFont="1" applyBorder="1" applyAlignment="1">
      <alignment horizontal="center" vertical="center" wrapText="1"/>
    </xf>
    <xf numFmtId="0" fontId="33" fillId="0" borderId="15" xfId="3" applyFont="1" applyFill="1" applyBorder="1" applyAlignment="1">
      <alignment horizontal="center" vertical="center" wrapText="1"/>
    </xf>
    <xf numFmtId="0" fontId="33" fillId="0" borderId="34" xfId="3" applyFont="1" applyBorder="1" applyAlignment="1">
      <alignment horizontal="center" vertical="center" wrapText="1"/>
    </xf>
    <xf numFmtId="4" fontId="33" fillId="0" borderId="0" xfId="3" applyNumberFormat="1" applyFont="1"/>
    <xf numFmtId="0" fontId="33" fillId="0" borderId="14" xfId="3" applyFont="1" applyBorder="1" applyAlignment="1">
      <alignment horizontal="center"/>
    </xf>
    <xf numFmtId="0" fontId="33" fillId="0" borderId="16" xfId="3" applyFont="1" applyBorder="1" applyAlignment="1">
      <alignment horizontal="center"/>
    </xf>
    <xf numFmtId="0" fontId="33" fillId="4" borderId="35" xfId="3" applyFont="1" applyFill="1" applyBorder="1" applyAlignment="1">
      <alignment horizontal="center" vertical="center" wrapText="1"/>
    </xf>
    <xf numFmtId="0" fontId="33" fillId="0" borderId="35" xfId="3" applyFont="1" applyBorder="1" applyAlignment="1">
      <alignment horizontal="center" vertical="center" wrapText="1"/>
    </xf>
    <xf numFmtId="0" fontId="33" fillId="5" borderId="15" xfId="3" applyFont="1" applyFill="1" applyBorder="1" applyAlignment="1">
      <alignment horizontal="center" vertical="center" wrapText="1"/>
    </xf>
    <xf numFmtId="0" fontId="33" fillId="6" borderId="15" xfId="3" applyFont="1" applyFill="1" applyBorder="1" applyAlignment="1">
      <alignment horizontal="center" vertical="center" wrapText="1"/>
    </xf>
    <xf numFmtId="165" fontId="35" fillId="0" borderId="20" xfId="3" applyNumberFormat="1" applyFont="1" applyFill="1" applyBorder="1" applyAlignment="1">
      <alignment horizontal="center"/>
    </xf>
    <xf numFmtId="165" fontId="35" fillId="0" borderId="20" xfId="1" applyNumberFormat="1" applyFont="1" applyFill="1" applyBorder="1" applyAlignment="1">
      <alignment horizontal="center"/>
    </xf>
    <xf numFmtId="0" fontId="35" fillId="7" borderId="20" xfId="3" applyFont="1" applyFill="1" applyBorder="1" applyAlignment="1" applyProtection="1">
      <alignment horizontal="left"/>
      <protection locked="0"/>
    </xf>
    <xf numFmtId="4" fontId="35" fillId="7" borderId="20" xfId="3" applyNumberFormat="1" applyFont="1" applyFill="1" applyBorder="1" applyAlignment="1">
      <alignment horizontal="center" vertical="center"/>
    </xf>
    <xf numFmtId="4" fontId="35" fillId="0" borderId="20" xfId="3" applyNumberFormat="1" applyFont="1" applyBorder="1" applyAlignment="1">
      <alignment horizontal="center" vertical="center"/>
    </xf>
    <xf numFmtId="4" fontId="35" fillId="0" borderId="20" xfId="3" applyNumberFormat="1" applyFont="1" applyFill="1" applyBorder="1" applyAlignment="1">
      <alignment horizontal="center" vertical="center"/>
    </xf>
    <xf numFmtId="4" fontId="35" fillId="0" borderId="29" xfId="3" applyNumberFormat="1" applyFont="1" applyBorder="1" applyAlignment="1">
      <alignment horizontal="center" vertical="center" wrapText="1"/>
    </xf>
    <xf numFmtId="4" fontId="35" fillId="0" borderId="26" xfId="3" applyNumberFormat="1" applyFont="1" applyBorder="1" applyAlignment="1">
      <alignment wrapText="1"/>
    </xf>
    <xf numFmtId="4" fontId="35" fillId="0" borderId="0" xfId="3" applyNumberFormat="1" applyFont="1"/>
    <xf numFmtId="0" fontId="35" fillId="0" borderId="46" xfId="3" applyFont="1" applyBorder="1"/>
    <xf numFmtId="4" fontId="35" fillId="0" borderId="53" xfId="3" applyNumberFormat="1" applyFont="1" applyBorder="1"/>
    <xf numFmtId="4" fontId="35" fillId="4" borderId="35" xfId="3" applyNumberFormat="1" applyFont="1" applyFill="1" applyBorder="1" applyAlignment="1">
      <alignment horizontal="center" vertical="center" wrapText="1"/>
    </xf>
    <xf numFmtId="4" fontId="35" fillId="0" borderId="33" xfId="3" applyNumberFormat="1" applyFont="1" applyBorder="1" applyAlignment="1">
      <alignment horizontal="center" vertical="center" wrapText="1"/>
    </xf>
    <xf numFmtId="4" fontId="35" fillId="5" borderId="16" xfId="3" applyNumberFormat="1" applyFont="1" applyFill="1" applyBorder="1" applyAlignment="1">
      <alignment horizontal="center" vertical="center" wrapText="1"/>
    </xf>
    <xf numFmtId="0" fontId="35" fillId="0" borderId="0" xfId="3" applyFont="1"/>
    <xf numFmtId="4" fontId="35" fillId="6" borderId="29" xfId="3" applyNumberFormat="1" applyFont="1" applyFill="1" applyBorder="1" applyAlignment="1">
      <alignment horizontal="center" vertical="center" wrapText="1"/>
    </xf>
    <xf numFmtId="165" fontId="33" fillId="0" borderId="22" xfId="1" applyNumberFormat="1" applyFont="1" applyFill="1" applyBorder="1" applyAlignment="1">
      <alignment horizontal="center"/>
    </xf>
    <xf numFmtId="165" fontId="35" fillId="0" borderId="23" xfId="1" applyNumberFormat="1" applyFont="1" applyFill="1" applyBorder="1" applyAlignment="1">
      <alignment horizontal="center"/>
    </xf>
    <xf numFmtId="0" fontId="33" fillId="0" borderId="23" xfId="2" applyFont="1" applyFill="1" applyBorder="1" applyAlignment="1" applyProtection="1">
      <alignment horizontal="left" wrapText="1"/>
      <protection locked="0"/>
    </xf>
    <xf numFmtId="4" fontId="33" fillId="0" borderId="23" xfId="3" applyNumberFormat="1" applyFont="1" applyBorder="1" applyAlignment="1">
      <alignment horizontal="center" vertical="center" wrapText="1"/>
    </xf>
    <xf numFmtId="4" fontId="33" fillId="0" borderId="23" xfId="3" applyNumberFormat="1" applyFont="1" applyFill="1" applyBorder="1" applyAlignment="1">
      <alignment horizontal="center" vertical="center" wrapText="1"/>
    </xf>
    <xf numFmtId="4" fontId="33" fillId="0" borderId="4" xfId="3" applyNumberFormat="1" applyFont="1" applyBorder="1"/>
    <xf numFmtId="4" fontId="35" fillId="0" borderId="28" xfId="3" applyNumberFormat="1" applyFont="1" applyBorder="1"/>
    <xf numFmtId="0" fontId="33" fillId="0" borderId="63" xfId="3" applyFont="1" applyBorder="1"/>
    <xf numFmtId="4" fontId="33" fillId="4" borderId="30" xfId="3" applyNumberFormat="1" applyFont="1" applyFill="1" applyBorder="1" applyAlignment="1">
      <alignment horizontal="center" vertical="center" wrapText="1"/>
    </xf>
    <xf numFmtId="4" fontId="33" fillId="0" borderId="30" xfId="3" applyNumberFormat="1" applyFont="1" applyBorder="1" applyAlignment="1">
      <alignment horizontal="center" vertical="center" wrapText="1"/>
    </xf>
    <xf numFmtId="4" fontId="33" fillId="5" borderId="29" xfId="3" applyNumberFormat="1" applyFont="1" applyFill="1" applyBorder="1" applyAlignment="1">
      <alignment horizontal="center" vertical="center" wrapText="1"/>
    </xf>
    <xf numFmtId="4" fontId="33" fillId="6" borderId="23" xfId="3" applyNumberFormat="1" applyFont="1" applyFill="1" applyBorder="1" applyAlignment="1">
      <alignment horizontal="center" vertical="center" wrapText="1"/>
    </xf>
    <xf numFmtId="165" fontId="33" fillId="0" borderId="17" xfId="1" applyNumberFormat="1" applyFont="1" applyFill="1" applyBorder="1" applyAlignment="1">
      <alignment horizontal="center"/>
    </xf>
    <xf numFmtId="0" fontId="33" fillId="0" borderId="20" xfId="2" applyFont="1" applyFill="1" applyBorder="1" applyAlignment="1" applyProtection="1">
      <alignment horizontal="left" wrapText="1"/>
      <protection locked="0"/>
    </xf>
    <xf numFmtId="4" fontId="33" fillId="0" borderId="20" xfId="3" applyNumberFormat="1" applyFont="1" applyBorder="1" applyAlignment="1">
      <alignment horizontal="center" vertical="center"/>
    </xf>
    <xf numFmtId="4" fontId="33" fillId="0" borderId="20" xfId="3" applyNumberFormat="1" applyFont="1" applyFill="1" applyBorder="1" applyAlignment="1">
      <alignment horizontal="center" vertical="center"/>
    </xf>
    <xf numFmtId="4" fontId="33" fillId="0" borderId="20" xfId="3" applyNumberFormat="1" applyFont="1" applyFill="1" applyBorder="1" applyAlignment="1">
      <alignment horizontal="center" vertical="center" wrapText="1"/>
    </xf>
    <xf numFmtId="4" fontId="33" fillId="0" borderId="29" xfId="3" applyNumberFormat="1" applyFont="1" applyBorder="1" applyAlignment="1">
      <alignment horizontal="center" vertical="center" wrapText="1"/>
    </xf>
    <xf numFmtId="4" fontId="33" fillId="0" borderId="26" xfId="3" applyNumberFormat="1" applyFont="1" applyBorder="1"/>
    <xf numFmtId="0" fontId="33" fillId="0" borderId="17" xfId="3" applyFont="1" applyBorder="1"/>
    <xf numFmtId="4" fontId="35" fillId="0" borderId="25" xfId="3" applyNumberFormat="1" applyFont="1" applyBorder="1"/>
    <xf numFmtId="4" fontId="33" fillId="6" borderId="29" xfId="3" applyNumberFormat="1" applyFont="1" applyFill="1" applyBorder="1" applyAlignment="1">
      <alignment horizontal="center" vertical="center" wrapText="1"/>
    </xf>
    <xf numFmtId="0" fontId="33" fillId="7" borderId="20" xfId="2" applyFont="1" applyFill="1" applyBorder="1" applyAlignment="1" applyProtection="1">
      <alignment horizontal="left" wrapText="1"/>
      <protection locked="0"/>
    </xf>
    <xf numFmtId="4" fontId="33" fillId="7" borderId="20" xfId="3" applyNumberFormat="1" applyFont="1" applyFill="1" applyBorder="1" applyAlignment="1">
      <alignment horizontal="center" vertical="center"/>
    </xf>
    <xf numFmtId="4" fontId="36" fillId="0" borderId="0" xfId="3" applyNumberFormat="1" applyFont="1"/>
    <xf numFmtId="0" fontId="36" fillId="0" borderId="17" xfId="3" applyFont="1" applyBorder="1"/>
    <xf numFmtId="0" fontId="36" fillId="0" borderId="0" xfId="3" applyFont="1"/>
    <xf numFmtId="165" fontId="33" fillId="0" borderId="20" xfId="1" applyNumberFormat="1" applyFont="1" applyFill="1" applyBorder="1" applyAlignment="1">
      <alignment horizontal="center"/>
    </xf>
    <xf numFmtId="4" fontId="33" fillId="7" borderId="20" xfId="3" applyNumberFormat="1" applyFont="1" applyFill="1" applyBorder="1" applyAlignment="1">
      <alignment horizontal="center" vertical="center" wrapText="1"/>
    </xf>
    <xf numFmtId="0" fontId="33" fillId="7" borderId="20" xfId="1" applyFont="1" applyFill="1" applyBorder="1" applyAlignment="1" applyProtection="1">
      <alignment horizontal="left" wrapText="1"/>
      <protection locked="0"/>
    </xf>
    <xf numFmtId="4" fontId="33" fillId="0" borderId="26" xfId="3" applyNumberFormat="1" applyFont="1" applyBorder="1" applyAlignment="1">
      <alignment horizontal="center" wrapText="1"/>
    </xf>
    <xf numFmtId="4" fontId="35" fillId="0" borderId="17" xfId="3" applyNumberFormat="1" applyFont="1" applyBorder="1"/>
    <xf numFmtId="0" fontId="33" fillId="0" borderId="25" xfId="3" applyFont="1" applyBorder="1"/>
    <xf numFmtId="0" fontId="33" fillId="0" borderId="64" xfId="3" applyFont="1" applyBorder="1"/>
    <xf numFmtId="4" fontId="35" fillId="0" borderId="65" xfId="3" applyNumberFormat="1" applyFont="1" applyBorder="1"/>
    <xf numFmtId="165" fontId="37" fillId="0" borderId="14" xfId="3" applyNumberFormat="1" applyFont="1" applyFill="1" applyBorder="1" applyAlignment="1">
      <alignment horizontal="center"/>
    </xf>
    <xf numFmtId="165" fontId="37" fillId="0" borderId="15" xfId="3" applyNumberFormat="1" applyFont="1" applyFill="1" applyBorder="1" applyAlignment="1">
      <alignment horizontal="center"/>
    </xf>
    <xf numFmtId="0" fontId="37" fillId="7" borderId="15" xfId="1" applyFont="1" applyFill="1" applyBorder="1" applyAlignment="1" applyProtection="1">
      <alignment horizontal="left" wrapText="1"/>
      <protection locked="0"/>
    </xf>
    <xf numFmtId="4" fontId="37" fillId="7" borderId="15" xfId="3" applyNumberFormat="1" applyFont="1" applyFill="1" applyBorder="1" applyAlignment="1">
      <alignment horizontal="center" vertical="center"/>
    </xf>
    <xf numFmtId="4" fontId="37" fillId="0" borderId="34" xfId="3" applyNumberFormat="1" applyFont="1" applyBorder="1" applyAlignment="1">
      <alignment wrapText="1"/>
    </xf>
    <xf numFmtId="4" fontId="37" fillId="0" borderId="0" xfId="3" applyNumberFormat="1" applyFont="1"/>
    <xf numFmtId="4" fontId="37" fillId="7" borderId="14" xfId="3" applyNumberFormat="1" applyFont="1" applyFill="1" applyBorder="1" applyAlignment="1">
      <alignment horizontal="center" vertical="center"/>
    </xf>
    <xf numFmtId="4" fontId="37" fillId="7" borderId="16" xfId="3" applyNumberFormat="1" applyFont="1" applyFill="1" applyBorder="1" applyAlignment="1">
      <alignment horizontal="center" vertical="center"/>
    </xf>
    <xf numFmtId="4" fontId="37" fillId="4" borderId="35" xfId="3" applyNumberFormat="1" applyFont="1" applyFill="1" applyBorder="1" applyAlignment="1">
      <alignment horizontal="center" vertical="center"/>
    </xf>
    <xf numFmtId="4" fontId="37" fillId="7" borderId="35" xfId="3" applyNumberFormat="1" applyFont="1" applyFill="1" applyBorder="1" applyAlignment="1">
      <alignment horizontal="center" vertical="center"/>
    </xf>
    <xf numFmtId="0" fontId="37" fillId="0" borderId="0" xfId="3" applyFont="1"/>
    <xf numFmtId="4" fontId="37" fillId="6" borderId="15" xfId="3" applyNumberFormat="1" applyFont="1" applyFill="1" applyBorder="1" applyAlignment="1">
      <alignment horizontal="center" vertical="center"/>
    </xf>
    <xf numFmtId="165" fontId="35" fillId="0" borderId="28" xfId="1" applyNumberFormat="1" applyFont="1" applyFill="1" applyBorder="1" applyAlignment="1">
      <alignment horizontal="center"/>
    </xf>
    <xf numFmtId="165" fontId="35" fillId="0" borderId="29" xfId="1" applyNumberFormat="1" applyFont="1" applyFill="1" applyBorder="1" applyAlignment="1">
      <alignment horizontal="center"/>
    </xf>
    <xf numFmtId="0" fontId="35" fillId="0" borderId="29" xfId="2" applyFont="1" applyFill="1" applyBorder="1" applyAlignment="1" applyProtection="1">
      <alignment horizontal="left" wrapText="1"/>
      <protection locked="0"/>
    </xf>
    <xf numFmtId="4" fontId="33" fillId="0" borderId="29" xfId="3" applyNumberFormat="1" applyFont="1" applyFill="1" applyBorder="1" applyAlignment="1">
      <alignment horizontal="center" vertical="center" wrapText="1"/>
    </xf>
    <xf numFmtId="4" fontId="33" fillId="0" borderId="31" xfId="3" applyNumberFormat="1" applyFont="1" applyBorder="1"/>
    <xf numFmtId="4" fontId="35" fillId="0" borderId="22" xfId="3" applyNumberFormat="1" applyFont="1" applyBorder="1"/>
    <xf numFmtId="0" fontId="33" fillId="0" borderId="45" xfId="3" applyFont="1" applyBorder="1"/>
    <xf numFmtId="0" fontId="33" fillId="0" borderId="20" xfId="1" applyFont="1" applyFill="1" applyBorder="1" applyAlignment="1" applyProtection="1">
      <alignment horizontal="left" wrapText="1"/>
      <protection locked="0"/>
    </xf>
    <xf numFmtId="10" fontId="33" fillId="0" borderId="0" xfId="3" applyNumberFormat="1" applyFont="1"/>
    <xf numFmtId="165" fontId="35" fillId="0" borderId="17" xfId="1" applyNumberFormat="1" applyFont="1" applyFill="1" applyBorder="1" applyAlignment="1">
      <alignment horizontal="center"/>
    </xf>
    <xf numFmtId="0" fontId="35" fillId="0" borderId="20" xfId="2" applyFont="1" applyFill="1" applyBorder="1" applyAlignment="1" applyProtection="1">
      <alignment horizontal="left" wrapText="1"/>
      <protection locked="0"/>
    </xf>
    <xf numFmtId="4" fontId="33" fillId="0" borderId="20" xfId="4" applyNumberFormat="1" applyFont="1" applyFill="1" applyBorder="1" applyAlignment="1">
      <alignment horizontal="center" vertical="center"/>
    </xf>
    <xf numFmtId="4" fontId="33" fillId="0" borderId="20" xfId="4" applyNumberFormat="1" applyFont="1" applyBorder="1" applyAlignment="1">
      <alignment horizontal="center" vertical="center"/>
    </xf>
    <xf numFmtId="0" fontId="36" fillId="0" borderId="25" xfId="3" applyFont="1" applyBorder="1"/>
    <xf numFmtId="4" fontId="33" fillId="8" borderId="29" xfId="3" applyNumberFormat="1" applyFont="1" applyFill="1" applyBorder="1" applyAlignment="1">
      <alignment horizontal="center" vertical="center" wrapText="1"/>
    </xf>
    <xf numFmtId="0" fontId="35" fillId="7" borderId="20" xfId="2" applyFont="1" applyFill="1" applyBorder="1" applyAlignment="1" applyProtection="1">
      <alignment horizontal="left" wrapText="1"/>
      <protection locked="0"/>
    </xf>
    <xf numFmtId="0" fontId="35" fillId="7" borderId="20" xfId="1" applyFont="1" applyFill="1" applyBorder="1" applyAlignment="1" applyProtection="1">
      <alignment horizontal="left" wrapText="1"/>
      <protection locked="0"/>
    </xf>
    <xf numFmtId="0" fontId="33" fillId="0" borderId="17" xfId="3" applyFont="1" applyFill="1" applyBorder="1" applyAlignment="1">
      <alignment horizontal="center"/>
    </xf>
    <xf numFmtId="4" fontId="33" fillId="0" borderId="26" xfId="3" applyNumberFormat="1" applyFont="1" applyBorder="1" applyAlignment="1">
      <alignment wrapText="1"/>
    </xf>
    <xf numFmtId="4" fontId="33" fillId="9" borderId="29" xfId="3" applyNumberFormat="1" applyFont="1" applyFill="1" applyBorder="1" applyAlignment="1">
      <alignment horizontal="center" vertical="center" wrapText="1"/>
    </xf>
    <xf numFmtId="4" fontId="33" fillId="4" borderId="29" xfId="3" applyNumberFormat="1" applyFont="1" applyFill="1" applyBorder="1" applyAlignment="1">
      <alignment horizontal="center" vertical="center" wrapText="1"/>
    </xf>
    <xf numFmtId="4" fontId="33" fillId="0" borderId="48" xfId="3" applyNumberFormat="1" applyFont="1" applyBorder="1" applyAlignment="1">
      <alignment wrapText="1"/>
    </xf>
    <xf numFmtId="14" fontId="33" fillId="0" borderId="0" xfId="3" applyNumberFormat="1" applyFont="1"/>
    <xf numFmtId="4" fontId="33" fillId="0" borderId="26" xfId="3" applyNumberFormat="1" applyFont="1" applyFill="1" applyBorder="1"/>
    <xf numFmtId="165" fontId="33" fillId="0" borderId="17" xfId="3" applyNumberFormat="1" applyFont="1" applyFill="1" applyBorder="1" applyAlignment="1">
      <alignment horizontal="center"/>
    </xf>
    <xf numFmtId="0" fontId="33" fillId="7" borderId="20" xfId="3" applyFont="1" applyFill="1" applyBorder="1" applyAlignment="1" applyProtection="1">
      <alignment horizontal="left" wrapText="1"/>
      <protection locked="0"/>
    </xf>
    <xf numFmtId="4" fontId="33" fillId="0" borderId="20" xfId="3" applyNumberFormat="1" applyFont="1" applyBorder="1" applyAlignment="1">
      <alignment horizontal="center" vertical="center" wrapText="1"/>
    </xf>
    <xf numFmtId="0" fontId="33" fillId="7" borderId="20" xfId="3" applyNumberFormat="1" applyFont="1" applyFill="1" applyBorder="1" applyAlignment="1" applyProtection="1">
      <alignment horizontal="left" wrapText="1"/>
      <protection locked="0"/>
    </xf>
    <xf numFmtId="165" fontId="33" fillId="0" borderId="20" xfId="3" applyNumberFormat="1" applyFont="1" applyFill="1" applyBorder="1" applyAlignment="1">
      <alignment horizontal="center"/>
    </xf>
    <xf numFmtId="0" fontId="33" fillId="7" borderId="20" xfId="3" applyFont="1" applyFill="1" applyBorder="1" applyAlignment="1" applyProtection="1">
      <alignment horizontal="left"/>
      <protection locked="0"/>
    </xf>
    <xf numFmtId="167" fontId="37" fillId="0" borderId="0" xfId="3" applyNumberFormat="1" applyFont="1"/>
    <xf numFmtId="168" fontId="37" fillId="0" borderId="0" xfId="3" applyNumberFormat="1" applyFont="1"/>
    <xf numFmtId="4" fontId="33" fillId="0" borderId="26" xfId="3" applyNumberFormat="1" applyFont="1" applyBorder="1" applyAlignment="1">
      <alignment vertical="center" wrapText="1"/>
    </xf>
    <xf numFmtId="2" fontId="36" fillId="0" borderId="25" xfId="3" applyNumberFormat="1" applyFont="1" applyBorder="1"/>
    <xf numFmtId="4" fontId="33" fillId="10" borderId="29" xfId="3" applyNumberFormat="1" applyFont="1" applyFill="1" applyBorder="1" applyAlignment="1">
      <alignment horizontal="center" vertical="center" wrapText="1"/>
    </xf>
    <xf numFmtId="165" fontId="35" fillId="0" borderId="17" xfId="3" applyNumberFormat="1" applyFont="1" applyFill="1" applyBorder="1" applyAlignment="1">
      <alignment horizontal="center"/>
    </xf>
    <xf numFmtId="4" fontId="35" fillId="0" borderId="64" xfId="3" applyNumberFormat="1" applyFont="1" applyBorder="1"/>
    <xf numFmtId="0" fontId="33" fillId="0" borderId="65" xfId="3" applyFont="1" applyBorder="1"/>
    <xf numFmtId="169" fontId="37" fillId="0" borderId="0" xfId="3" applyNumberFormat="1" applyFont="1"/>
    <xf numFmtId="165" fontId="35" fillId="0" borderId="10" xfId="3" applyNumberFormat="1" applyFont="1" applyFill="1" applyBorder="1" applyAlignment="1">
      <alignment horizontal="center"/>
    </xf>
    <xf numFmtId="165" fontId="33" fillId="0" borderId="11" xfId="3" applyNumberFormat="1" applyFont="1" applyFill="1" applyBorder="1" applyAlignment="1">
      <alignment horizontal="center"/>
    </xf>
    <xf numFmtId="0" fontId="33" fillId="7" borderId="11" xfId="1" applyFont="1" applyFill="1" applyBorder="1" applyAlignment="1" applyProtection="1">
      <alignment horizontal="left" wrapText="1"/>
      <protection locked="0"/>
    </xf>
    <xf numFmtId="4" fontId="33" fillId="7" borderId="8" xfId="3" applyNumberFormat="1" applyFont="1" applyFill="1" applyBorder="1" applyAlignment="1">
      <alignment horizontal="center" vertical="center"/>
    </xf>
    <xf numFmtId="4" fontId="33" fillId="0" borderId="8" xfId="3" applyNumberFormat="1" applyFont="1" applyBorder="1" applyAlignment="1">
      <alignment horizontal="center" vertical="center"/>
    </xf>
    <xf numFmtId="4" fontId="33" fillId="0" borderId="8" xfId="3" applyNumberFormat="1" applyFont="1" applyFill="1" applyBorder="1" applyAlignment="1">
      <alignment horizontal="center" vertical="center" wrapText="1"/>
    </xf>
    <xf numFmtId="4" fontId="33" fillId="0" borderId="8" xfId="3" applyNumberFormat="1" applyFont="1" applyFill="1" applyBorder="1" applyAlignment="1">
      <alignment horizontal="center" vertical="center"/>
    </xf>
    <xf numFmtId="0" fontId="33" fillId="0" borderId="14" xfId="3" applyFont="1" applyBorder="1"/>
    <xf numFmtId="4" fontId="35" fillId="0" borderId="16" xfId="3" applyNumberFormat="1" applyFont="1" applyBorder="1"/>
    <xf numFmtId="4" fontId="33" fillId="4" borderId="0" xfId="3" applyNumberFormat="1" applyFont="1" applyFill="1"/>
    <xf numFmtId="4" fontId="33" fillId="5" borderId="0" xfId="3" applyNumberFormat="1" applyFont="1" applyFill="1"/>
    <xf numFmtId="0" fontId="33" fillId="0" borderId="0" xfId="3" applyFont="1" applyAlignment="1"/>
    <xf numFmtId="0" fontId="38" fillId="0" borderId="0" xfId="5" applyFont="1"/>
    <xf numFmtId="0" fontId="33" fillId="0" borderId="0" xfId="3" applyFont="1" applyBorder="1" applyAlignment="1"/>
    <xf numFmtId="4" fontId="33" fillId="0" borderId="0" xfId="3" applyNumberFormat="1" applyFont="1" applyFill="1"/>
    <xf numFmtId="4" fontId="33" fillId="11" borderId="0" xfId="3" applyNumberFormat="1" applyFont="1" applyFill="1"/>
    <xf numFmtId="49" fontId="33" fillId="0" borderId="0" xfId="3" applyNumberFormat="1" applyFont="1"/>
    <xf numFmtId="170" fontId="33" fillId="0" borderId="0" xfId="3" applyNumberFormat="1" applyFont="1"/>
    <xf numFmtId="0" fontId="35" fillId="0" borderId="32" xfId="3" applyFont="1" applyFill="1" applyBorder="1"/>
    <xf numFmtId="4" fontId="35" fillId="0" borderId="13" xfId="3" applyNumberFormat="1" applyFont="1" applyBorder="1"/>
    <xf numFmtId="4" fontId="35" fillId="0" borderId="34" xfId="3" applyNumberFormat="1" applyFont="1" applyBorder="1"/>
    <xf numFmtId="4" fontId="33" fillId="0" borderId="25" xfId="3" applyNumberFormat="1" applyFont="1" applyBorder="1"/>
    <xf numFmtId="0" fontId="33" fillId="0" borderId="58" xfId="3" applyFont="1" applyBorder="1" applyAlignment="1">
      <alignment horizontal="center" vertical="center" wrapText="1"/>
    </xf>
    <xf numFmtId="0" fontId="33" fillId="0" borderId="55" xfId="3" applyFont="1" applyFill="1" applyBorder="1" applyAlignment="1">
      <alignment horizontal="center" vertical="center" wrapText="1"/>
    </xf>
    <xf numFmtId="0" fontId="34" fillId="0" borderId="0" xfId="3" applyFont="1" applyAlignment="1">
      <alignment horizontal="center"/>
    </xf>
    <xf numFmtId="0" fontId="33" fillId="0" borderId="54" xfId="3" applyFont="1" applyBorder="1" applyAlignment="1">
      <alignment horizontal="center" vertical="center" wrapText="1"/>
    </xf>
    <xf numFmtId="165" fontId="19" fillId="0" borderId="22" xfId="0" applyNumberFormat="1" applyFont="1" applyFill="1" applyBorder="1" applyAlignment="1"/>
    <xf numFmtId="0" fontId="19" fillId="0" borderId="45" xfId="0" applyFont="1" applyFill="1" applyBorder="1" applyAlignment="1" applyProtection="1">
      <alignment horizontal="left" wrapText="1"/>
      <protection locked="0"/>
    </xf>
    <xf numFmtId="3" fontId="19" fillId="0" borderId="37" xfId="0" applyNumberFormat="1" applyFont="1" applyFill="1" applyBorder="1" applyAlignment="1" applyProtection="1">
      <alignment horizontal="left" wrapText="1"/>
      <protection locked="0"/>
    </xf>
    <xf numFmtId="4" fontId="26" fillId="0" borderId="17" xfId="0" applyNumberFormat="1" applyFont="1" applyFill="1" applyBorder="1" applyAlignment="1" applyProtection="1">
      <alignment wrapText="1"/>
      <protection locked="0"/>
    </xf>
    <xf numFmtId="4" fontId="26" fillId="0" borderId="21" xfId="0" applyNumberFormat="1" applyFont="1" applyFill="1" applyBorder="1" applyAlignment="1" applyProtection="1">
      <alignment wrapText="1"/>
      <protection locked="0"/>
    </xf>
    <xf numFmtId="4" fontId="26" fillId="0" borderId="20" xfId="0" applyNumberFormat="1" applyFont="1" applyFill="1" applyBorder="1" applyAlignment="1" applyProtection="1">
      <alignment wrapText="1"/>
      <protection locked="0"/>
    </xf>
    <xf numFmtId="4" fontId="26" fillId="0" borderId="26" xfId="0" applyNumberFormat="1" applyFont="1" applyFill="1" applyBorder="1" applyAlignment="1" applyProtection="1">
      <alignment wrapText="1"/>
      <protection locked="0"/>
    </xf>
    <xf numFmtId="0" fontId="42" fillId="0" borderId="0" xfId="0" applyFont="1"/>
    <xf numFmtId="4" fontId="35" fillId="0" borderId="29" xfId="3" applyNumberFormat="1" applyFont="1" applyFill="1" applyBorder="1" applyAlignment="1">
      <alignment horizontal="center" vertical="center"/>
    </xf>
    <xf numFmtId="4" fontId="33" fillId="0" borderId="29" xfId="3" applyNumberFormat="1" applyFont="1" applyFill="1" applyBorder="1" applyAlignment="1">
      <alignment horizontal="center" vertical="center"/>
    </xf>
    <xf numFmtId="4" fontId="33" fillId="0" borderId="11" xfId="3" applyNumberFormat="1" applyFont="1" applyFill="1" applyBorder="1" applyAlignment="1">
      <alignment horizontal="center" vertical="center"/>
    </xf>
    <xf numFmtId="4" fontId="35" fillId="0" borderId="42" xfId="3" applyNumberFormat="1" applyFont="1" applyBorder="1" applyAlignment="1">
      <alignment horizontal="center" vertical="center" wrapText="1"/>
    </xf>
    <xf numFmtId="4" fontId="33" fillId="0" borderId="3" xfId="3" applyNumberFormat="1" applyFont="1" applyBorder="1" applyAlignment="1">
      <alignment horizontal="center" vertical="center" wrapText="1"/>
    </xf>
    <xf numFmtId="4" fontId="33" fillId="0" borderId="42" xfId="3" applyNumberFormat="1" applyFont="1" applyBorder="1" applyAlignment="1">
      <alignment horizontal="center" vertical="center" wrapText="1"/>
    </xf>
    <xf numFmtId="4" fontId="37" fillId="7" borderId="33" xfId="3" applyNumberFormat="1" applyFont="1" applyFill="1" applyBorder="1" applyAlignment="1">
      <alignment horizontal="center" vertical="center"/>
    </xf>
    <xf numFmtId="4" fontId="33" fillId="4" borderId="42" xfId="3" applyNumberFormat="1" applyFont="1" applyFill="1" applyBorder="1" applyAlignment="1">
      <alignment horizontal="center" vertical="center" wrapText="1"/>
    </xf>
    <xf numFmtId="4" fontId="35" fillId="0" borderId="0" xfId="3" applyNumberFormat="1" applyFont="1" applyBorder="1"/>
    <xf numFmtId="0" fontId="33" fillId="12" borderId="55" xfId="3" applyFont="1" applyFill="1" applyBorder="1" applyAlignment="1">
      <alignment horizontal="center" vertical="center" wrapText="1"/>
    </xf>
    <xf numFmtId="0" fontId="33" fillId="0" borderId="52" xfId="3" applyFont="1" applyFill="1" applyBorder="1" applyAlignment="1">
      <alignment horizontal="center" vertical="center" wrapText="1"/>
    </xf>
    <xf numFmtId="4" fontId="33" fillId="6" borderId="42" xfId="3" applyNumberFormat="1" applyFont="1" applyFill="1" applyBorder="1" applyAlignment="1">
      <alignment horizontal="center" vertical="center" wrapText="1"/>
    </xf>
    <xf numFmtId="4" fontId="33" fillId="9" borderId="42" xfId="3" applyNumberFormat="1" applyFont="1" applyFill="1" applyBorder="1" applyAlignment="1">
      <alignment horizontal="center" vertical="center" wrapText="1"/>
    </xf>
    <xf numFmtId="4" fontId="33" fillId="9" borderId="26" xfId="3" applyNumberFormat="1" applyFont="1" applyFill="1" applyBorder="1"/>
    <xf numFmtId="4" fontId="33" fillId="12" borderId="29" xfId="3" applyNumberFormat="1" applyFont="1" applyFill="1" applyBorder="1" applyAlignment="1">
      <alignment horizontal="center" vertical="center" wrapText="1"/>
    </xf>
    <xf numFmtId="4" fontId="33" fillId="6" borderId="20" xfId="3" applyNumberFormat="1" applyFont="1" applyFill="1" applyBorder="1" applyAlignment="1">
      <alignment horizontal="center" vertical="center" wrapText="1"/>
    </xf>
    <xf numFmtId="0" fontId="33" fillId="12" borderId="0" xfId="3" applyFont="1" applyFill="1"/>
    <xf numFmtId="0" fontId="33" fillId="12" borderId="15" xfId="3" applyFont="1" applyFill="1" applyBorder="1" applyAlignment="1">
      <alignment horizontal="center" vertical="center" wrapText="1"/>
    </xf>
    <xf numFmtId="4" fontId="35" fillId="12" borderId="29" xfId="3" applyNumberFormat="1" applyFont="1" applyFill="1" applyBorder="1" applyAlignment="1">
      <alignment horizontal="center" vertical="center" wrapText="1"/>
    </xf>
    <xf numFmtId="4" fontId="35" fillId="12" borderId="42" xfId="3" applyNumberFormat="1" applyFont="1" applyFill="1" applyBorder="1" applyAlignment="1">
      <alignment horizontal="center" vertical="center" wrapText="1"/>
    </xf>
    <xf numFmtId="4" fontId="33" fillId="12" borderId="23" xfId="3" applyNumberFormat="1" applyFont="1" applyFill="1" applyBorder="1" applyAlignment="1">
      <alignment horizontal="center" vertical="center" wrapText="1"/>
    </xf>
    <xf numFmtId="4" fontId="33" fillId="12" borderId="3" xfId="3" applyNumberFormat="1" applyFont="1" applyFill="1" applyBorder="1" applyAlignment="1">
      <alignment horizontal="center" vertical="center" wrapText="1"/>
    </xf>
    <xf numFmtId="4" fontId="33" fillId="12" borderId="42" xfId="3" applyNumberFormat="1" applyFont="1" applyFill="1" applyBorder="1" applyAlignment="1">
      <alignment horizontal="center" vertical="center" wrapText="1"/>
    </xf>
    <xf numFmtId="4" fontId="37" fillId="12" borderId="15" xfId="3" applyNumberFormat="1" applyFont="1" applyFill="1" applyBorder="1" applyAlignment="1">
      <alignment horizontal="center" vertical="center"/>
    </xf>
    <xf numFmtId="4" fontId="37" fillId="12" borderId="33" xfId="3" applyNumberFormat="1" applyFont="1" applyFill="1" applyBorder="1" applyAlignment="1">
      <alignment horizontal="center" vertical="center"/>
    </xf>
    <xf numFmtId="4" fontId="33" fillId="12" borderId="0" xfId="3" applyNumberFormat="1" applyFont="1" applyFill="1"/>
    <xf numFmtId="4" fontId="35" fillId="12" borderId="13" xfId="3" applyNumberFormat="1" applyFont="1" applyFill="1" applyBorder="1"/>
    <xf numFmtId="4" fontId="35" fillId="12" borderId="0" xfId="3" applyNumberFormat="1" applyFont="1" applyFill="1" applyBorder="1"/>
    <xf numFmtId="4" fontId="35" fillId="12" borderId="34" xfId="3" applyNumberFormat="1" applyFont="1" applyFill="1" applyBorder="1"/>
    <xf numFmtId="4" fontId="0" fillId="0" borderId="0" xfId="0" applyNumberFormat="1"/>
    <xf numFmtId="170" fontId="0" fillId="0" borderId="0" xfId="0" applyNumberFormat="1"/>
    <xf numFmtId="0" fontId="33" fillId="0" borderId="55" xfId="3" applyFont="1" applyFill="1" applyBorder="1" applyAlignment="1">
      <alignment horizontal="center" vertical="center" wrapText="1"/>
    </xf>
    <xf numFmtId="0" fontId="33" fillId="0" borderId="0" xfId="3" applyFont="1" applyFill="1" applyAlignment="1">
      <alignment horizontal="center"/>
    </xf>
    <xf numFmtId="0" fontId="33" fillId="0" borderId="0" xfId="3" applyFont="1" applyFill="1" applyAlignment="1">
      <alignment horizontal="right"/>
    </xf>
    <xf numFmtId="0" fontId="34" fillId="0" borderId="0" xfId="3" applyFont="1" applyFill="1" applyAlignment="1">
      <alignment horizontal="center"/>
    </xf>
    <xf numFmtId="0" fontId="35" fillId="0" borderId="20" xfId="3" applyFont="1" applyFill="1" applyBorder="1" applyAlignment="1" applyProtection="1">
      <alignment horizontal="left"/>
      <protection locked="0"/>
    </xf>
    <xf numFmtId="4" fontId="35" fillId="0" borderId="29" xfId="3" applyNumberFormat="1" applyFont="1" applyFill="1" applyBorder="1" applyAlignment="1">
      <alignment horizontal="center" vertical="center" wrapText="1"/>
    </xf>
    <xf numFmtId="4" fontId="35" fillId="0" borderId="42" xfId="3" applyNumberFormat="1" applyFont="1" applyFill="1" applyBorder="1" applyAlignment="1">
      <alignment horizontal="center" vertical="center" wrapText="1"/>
    </xf>
    <xf numFmtId="4" fontId="35" fillId="0" borderId="14" xfId="3" applyNumberFormat="1" applyFont="1" applyFill="1" applyBorder="1" applyAlignment="1">
      <alignment horizontal="center" vertical="center" wrapText="1"/>
    </xf>
    <xf numFmtId="4" fontId="35" fillId="0" borderId="31" xfId="3" applyNumberFormat="1" applyFont="1" applyFill="1" applyBorder="1" applyAlignment="1">
      <alignment horizontal="center" vertical="center" wrapText="1"/>
    </xf>
    <xf numFmtId="0" fontId="35" fillId="0" borderId="0" xfId="3" applyFont="1" applyFill="1"/>
    <xf numFmtId="4" fontId="33" fillId="0" borderId="3" xfId="3" applyNumberFormat="1" applyFont="1" applyFill="1" applyBorder="1" applyAlignment="1">
      <alignment horizontal="center" vertical="center" wrapText="1"/>
    </xf>
    <xf numFmtId="4" fontId="33" fillId="0" borderId="28" xfId="3" applyNumberFormat="1" applyFont="1" applyFill="1" applyBorder="1" applyAlignment="1">
      <alignment horizontal="center" vertical="center" wrapText="1"/>
    </xf>
    <xf numFmtId="4" fontId="33" fillId="0" borderId="4" xfId="3" applyNumberFormat="1" applyFont="1" applyFill="1" applyBorder="1" applyAlignment="1">
      <alignment horizontal="center" vertical="center" wrapText="1"/>
    </xf>
    <xf numFmtId="4" fontId="33" fillId="0" borderId="4" xfId="3" applyNumberFormat="1" applyFont="1" applyFill="1" applyBorder="1"/>
    <xf numFmtId="4" fontId="33" fillId="0" borderId="42" xfId="3" applyNumberFormat="1" applyFont="1" applyFill="1" applyBorder="1" applyAlignment="1">
      <alignment horizontal="center" vertical="center" wrapText="1"/>
    </xf>
    <xf numFmtId="4" fontId="33" fillId="0" borderId="31" xfId="3" applyNumberFormat="1" applyFont="1" applyFill="1" applyBorder="1" applyAlignment="1">
      <alignment horizontal="center" vertical="center" wrapText="1"/>
    </xf>
    <xf numFmtId="0" fontId="36" fillId="0" borderId="0" xfId="3" applyFont="1" applyFill="1"/>
    <xf numFmtId="4" fontId="33" fillId="0" borderId="26" xfId="3" applyNumberFormat="1" applyFont="1" applyFill="1" applyBorder="1" applyAlignment="1">
      <alignment horizontal="center" wrapText="1"/>
    </xf>
    <xf numFmtId="0" fontId="37" fillId="0" borderId="15" xfId="1" applyFont="1" applyFill="1" applyBorder="1" applyAlignment="1" applyProtection="1">
      <alignment horizontal="left" wrapText="1"/>
      <protection locked="0"/>
    </xf>
    <xf numFmtId="4" fontId="37" fillId="0" borderId="15" xfId="3" applyNumberFormat="1" applyFont="1" applyFill="1" applyBorder="1" applyAlignment="1">
      <alignment horizontal="center" vertical="center"/>
    </xf>
    <xf numFmtId="4" fontId="37" fillId="0" borderId="33" xfId="3" applyNumberFormat="1" applyFont="1" applyFill="1" applyBorder="1" applyAlignment="1">
      <alignment horizontal="center" vertical="center"/>
    </xf>
    <xf numFmtId="4" fontId="37" fillId="0" borderId="14" xfId="3" applyNumberFormat="1" applyFont="1" applyFill="1" applyBorder="1" applyAlignment="1">
      <alignment horizontal="center" vertical="center"/>
    </xf>
    <xf numFmtId="4" fontId="37" fillId="0" borderId="34" xfId="3" applyNumberFormat="1" applyFont="1" applyFill="1" applyBorder="1" applyAlignment="1">
      <alignment horizontal="center" vertical="center"/>
    </xf>
    <xf numFmtId="4" fontId="37" fillId="0" borderId="34" xfId="3" applyNumberFormat="1" applyFont="1" applyFill="1" applyBorder="1" applyAlignment="1">
      <alignment wrapText="1"/>
    </xf>
    <xf numFmtId="0" fontId="37" fillId="0" borderId="0" xfId="3" applyFont="1" applyFill="1"/>
    <xf numFmtId="4" fontId="33" fillId="0" borderId="31" xfId="3" applyNumberFormat="1" applyFont="1" applyFill="1" applyBorder="1"/>
    <xf numFmtId="4" fontId="33" fillId="0" borderId="25" xfId="3" applyNumberFormat="1" applyFont="1" applyFill="1" applyBorder="1" applyAlignment="1">
      <alignment horizontal="center" vertical="center" wrapText="1"/>
    </xf>
    <xf numFmtId="0" fontId="35" fillId="0" borderId="20" xfId="1" applyFont="1" applyFill="1" applyBorder="1" applyAlignment="1" applyProtection="1">
      <alignment horizontal="left" wrapText="1"/>
      <protection locked="0"/>
    </xf>
    <xf numFmtId="0" fontId="33" fillId="0" borderId="20" xfId="3" applyFont="1" applyFill="1" applyBorder="1" applyAlignment="1" applyProtection="1">
      <alignment horizontal="left" wrapText="1"/>
      <protection locked="0"/>
    </xf>
    <xf numFmtId="0" fontId="33" fillId="0" borderId="20" xfId="3" applyNumberFormat="1" applyFont="1" applyFill="1" applyBorder="1" applyAlignment="1" applyProtection="1">
      <alignment horizontal="left" wrapText="1"/>
      <protection locked="0"/>
    </xf>
    <xf numFmtId="0" fontId="33" fillId="0" borderId="20" xfId="3" applyFont="1" applyFill="1" applyBorder="1" applyAlignment="1" applyProtection="1">
      <alignment horizontal="left"/>
      <protection locked="0"/>
    </xf>
    <xf numFmtId="4" fontId="37" fillId="0" borderId="39" xfId="3" applyNumberFormat="1" applyFont="1" applyFill="1" applyBorder="1" applyAlignment="1">
      <alignment horizontal="center" vertical="center"/>
    </xf>
    <xf numFmtId="168" fontId="37" fillId="0" borderId="0" xfId="3" applyNumberFormat="1" applyFont="1" applyFill="1"/>
    <xf numFmtId="4" fontId="33" fillId="0" borderId="26" xfId="3" applyNumberFormat="1" applyFont="1" applyFill="1" applyBorder="1" applyAlignment="1">
      <alignment vertical="center" wrapText="1"/>
    </xf>
    <xf numFmtId="4" fontId="33" fillId="0" borderId="26" xfId="3" applyNumberFormat="1" applyFont="1" applyFill="1" applyBorder="1" applyAlignment="1">
      <alignment wrapText="1"/>
    </xf>
    <xf numFmtId="169" fontId="37" fillId="0" borderId="0" xfId="3" applyNumberFormat="1" applyFont="1" applyFill="1"/>
    <xf numFmtId="0" fontId="33" fillId="0" borderId="11" xfId="1" applyFont="1" applyFill="1" applyBorder="1" applyAlignment="1" applyProtection="1">
      <alignment horizontal="left" wrapText="1"/>
      <protection locked="0"/>
    </xf>
    <xf numFmtId="0" fontId="33" fillId="0" borderId="0" xfId="3" applyFont="1" applyFill="1" applyAlignment="1"/>
    <xf numFmtId="0" fontId="38" fillId="0" borderId="0" xfId="5" applyFont="1" applyFill="1"/>
    <xf numFmtId="0" fontId="33" fillId="0" borderId="0" xfId="3" applyFont="1" applyFill="1" applyBorder="1" applyAlignment="1"/>
    <xf numFmtId="49" fontId="33" fillId="0" borderId="0" xfId="3" applyNumberFormat="1" applyFont="1" applyFill="1"/>
    <xf numFmtId="4" fontId="35" fillId="0" borderId="13" xfId="3" applyNumberFormat="1" applyFont="1" applyFill="1" applyBorder="1"/>
    <xf numFmtId="4" fontId="35" fillId="0" borderId="0" xfId="3" applyNumberFormat="1" applyFont="1" applyFill="1" applyBorder="1"/>
    <xf numFmtId="4" fontId="35" fillId="0" borderId="34" xfId="3" applyNumberFormat="1" applyFont="1" applyFill="1" applyBorder="1"/>
    <xf numFmtId="0" fontId="33" fillId="6" borderId="46" xfId="3" applyFont="1" applyFill="1" applyBorder="1" applyAlignment="1">
      <alignment horizontal="center" vertical="center" wrapText="1"/>
    </xf>
    <xf numFmtId="0" fontId="33" fillId="6" borderId="54" xfId="3" applyFont="1" applyFill="1" applyBorder="1" applyAlignment="1">
      <alignment horizontal="center" vertical="center" wrapText="1"/>
    </xf>
    <xf numFmtId="0" fontId="33" fillId="6" borderId="62" xfId="3" applyFont="1" applyFill="1" applyBorder="1" applyAlignment="1">
      <alignment horizontal="center" vertical="center" wrapText="1"/>
    </xf>
    <xf numFmtId="0" fontId="33" fillId="6" borderId="14" xfId="3" applyFont="1" applyFill="1" applyBorder="1" applyAlignment="1">
      <alignment horizontal="center" vertical="center" wrapText="1"/>
    </xf>
    <xf numFmtId="0" fontId="33" fillId="6" borderId="16" xfId="3" applyFont="1" applyFill="1" applyBorder="1" applyAlignment="1">
      <alignment horizontal="center" vertical="center" wrapText="1"/>
    </xf>
    <xf numFmtId="0" fontId="33" fillId="8" borderId="39" xfId="3" applyFont="1" applyFill="1" applyBorder="1" applyAlignment="1">
      <alignment horizontal="center" vertical="center" wrapText="1"/>
    </xf>
    <xf numFmtId="0" fontId="33" fillId="8" borderId="34" xfId="3" applyFont="1" applyFill="1" applyBorder="1" applyAlignment="1">
      <alignment horizontal="center" vertical="center" wrapText="1"/>
    </xf>
    <xf numFmtId="0" fontId="33" fillId="8" borderId="15" xfId="3" applyFont="1" applyFill="1" applyBorder="1" applyAlignment="1">
      <alignment horizontal="center" vertical="center" wrapText="1"/>
    </xf>
    <xf numFmtId="4" fontId="33" fillId="0" borderId="17" xfId="3" applyNumberFormat="1" applyFont="1" applyFill="1" applyBorder="1" applyAlignment="1">
      <alignment horizontal="center" vertical="center" wrapText="1"/>
    </xf>
    <xf numFmtId="4" fontId="37" fillId="0" borderId="57" xfId="3" applyNumberFormat="1" applyFont="1" applyFill="1" applyBorder="1" applyAlignment="1">
      <alignment horizontal="center" vertical="center"/>
    </xf>
    <xf numFmtId="4" fontId="37" fillId="0" borderId="6" xfId="3" applyNumberFormat="1" applyFont="1" applyFill="1" applyBorder="1" applyAlignment="1">
      <alignment horizontal="center" vertical="center"/>
    </xf>
    <xf numFmtId="4" fontId="33" fillId="0" borderId="37" xfId="3" applyNumberFormat="1" applyFont="1" applyFill="1" applyBorder="1"/>
    <xf numFmtId="4" fontId="33" fillId="0" borderId="19" xfId="3" applyNumberFormat="1" applyFont="1" applyFill="1" applyBorder="1"/>
    <xf numFmtId="0" fontId="33" fillId="0" borderId="19" xfId="3" applyFont="1" applyFill="1" applyBorder="1"/>
    <xf numFmtId="4" fontId="33" fillId="0" borderId="38" xfId="3" applyNumberFormat="1" applyFont="1" applyFill="1" applyBorder="1"/>
    <xf numFmtId="4" fontId="33" fillId="0" borderId="0" xfId="3" applyNumberFormat="1" applyFont="1" applyFill="1" applyBorder="1"/>
    <xf numFmtId="4" fontId="33" fillId="0" borderId="0" xfId="3" applyNumberFormat="1" applyFont="1" applyFill="1" applyBorder="1" applyAlignment="1">
      <alignment horizontal="center" wrapText="1"/>
    </xf>
    <xf numFmtId="4" fontId="37" fillId="0" borderId="0" xfId="3" applyNumberFormat="1" applyFont="1" applyFill="1" applyBorder="1" applyAlignment="1">
      <alignment wrapText="1"/>
    </xf>
    <xf numFmtId="4" fontId="37" fillId="0" borderId="0" xfId="3" applyNumberFormat="1" applyFont="1" applyFill="1" applyBorder="1" applyAlignment="1">
      <alignment horizontal="center" vertical="center"/>
    </xf>
    <xf numFmtId="4" fontId="33" fillId="0" borderId="0" xfId="3" applyNumberFormat="1" applyFont="1" applyFill="1" applyBorder="1" applyAlignment="1">
      <alignment wrapText="1"/>
    </xf>
    <xf numFmtId="0" fontId="34" fillId="0" borderId="0" xfId="3" applyFont="1" applyFill="1" applyAlignment="1">
      <alignment horizontal="center"/>
    </xf>
    <xf numFmtId="0" fontId="0" fillId="13" borderId="0" xfId="0" applyFill="1"/>
    <xf numFmtId="49" fontId="16" fillId="13" borderId="11" xfId="1" applyNumberFormat="1" applyFont="1" applyFill="1" applyBorder="1" applyAlignment="1">
      <alignment horizontal="center"/>
    </xf>
    <xf numFmtId="165" fontId="16" fillId="13" borderId="15" xfId="1" applyNumberFormat="1" applyFont="1" applyFill="1" applyBorder="1" applyAlignment="1" applyProtection="1">
      <alignment horizontal="center"/>
    </xf>
    <xf numFmtId="4" fontId="21" fillId="13" borderId="23" xfId="0" applyNumberFormat="1" applyFont="1" applyFill="1" applyBorder="1" applyAlignment="1" applyProtection="1">
      <alignment wrapText="1"/>
      <protection locked="0"/>
    </xf>
    <xf numFmtId="4" fontId="22" fillId="13" borderId="20" xfId="0" applyNumberFormat="1" applyFont="1" applyFill="1" applyBorder="1" applyAlignment="1" applyProtection="1">
      <alignment wrapText="1"/>
      <protection locked="0"/>
    </xf>
    <xf numFmtId="4" fontId="21" fillId="13" borderId="29" xfId="0" applyNumberFormat="1" applyFont="1" applyFill="1" applyBorder="1" applyAlignment="1" applyProtection="1">
      <alignment wrapText="1"/>
      <protection locked="0"/>
    </xf>
    <xf numFmtId="4" fontId="21" fillId="13" borderId="20" xfId="0" applyNumberFormat="1" applyFont="1" applyFill="1" applyBorder="1" applyAlignment="1" applyProtection="1">
      <alignment wrapText="1"/>
      <protection locked="0"/>
    </xf>
    <xf numFmtId="4" fontId="20" fillId="13" borderId="20" xfId="0" applyNumberFormat="1" applyFont="1" applyFill="1" applyBorder="1" applyAlignment="1" applyProtection="1">
      <alignment wrapText="1"/>
      <protection locked="0"/>
    </xf>
    <xf numFmtId="4" fontId="28" fillId="13" borderId="15" xfId="1" applyNumberFormat="1" applyFont="1" applyFill="1" applyBorder="1" applyAlignment="1" applyProtection="1">
      <alignment vertical="center"/>
    </xf>
    <xf numFmtId="4" fontId="28" fillId="13" borderId="15" xfId="0" applyNumberFormat="1" applyFont="1" applyFill="1" applyBorder="1" applyAlignment="1" applyProtection="1">
      <protection locked="0"/>
    </xf>
    <xf numFmtId="4" fontId="26" fillId="13" borderId="20" xfId="0" applyNumberFormat="1" applyFont="1" applyFill="1" applyBorder="1" applyAlignment="1" applyProtection="1">
      <alignment wrapText="1"/>
      <protection locked="0"/>
    </xf>
    <xf numFmtId="4" fontId="29" fillId="13" borderId="15" xfId="0" applyNumberFormat="1" applyFont="1" applyFill="1" applyBorder="1" applyAlignment="1" applyProtection="1">
      <alignment vertical="center" wrapText="1"/>
      <protection locked="0"/>
    </xf>
    <xf numFmtId="4" fontId="30" fillId="13" borderId="15" xfId="0" applyNumberFormat="1" applyFont="1" applyFill="1" applyBorder="1" applyAlignment="1"/>
    <xf numFmtId="4" fontId="31" fillId="13" borderId="55" xfId="0" applyNumberFormat="1" applyFont="1" applyFill="1" applyBorder="1" applyAlignment="1"/>
    <xf numFmtId="4" fontId="33" fillId="4" borderId="20" xfId="3" applyNumberFormat="1" applyFont="1" applyFill="1" applyBorder="1" applyAlignment="1">
      <alignment horizontal="center" vertical="center"/>
    </xf>
    <xf numFmtId="4" fontId="33" fillId="4" borderId="20" xfId="3" applyNumberFormat="1" applyFont="1" applyFill="1" applyBorder="1" applyAlignment="1">
      <alignment horizontal="center" vertical="center" wrapText="1"/>
    </xf>
    <xf numFmtId="4" fontId="33" fillId="4" borderId="20" xfId="4" applyNumberFormat="1" applyFont="1" applyFill="1" applyBorder="1" applyAlignment="1">
      <alignment horizontal="center" vertical="center"/>
    </xf>
    <xf numFmtId="0" fontId="0" fillId="0" borderId="20" xfId="0" applyBorder="1"/>
    <xf numFmtId="0" fontId="0" fillId="0" borderId="29" xfId="0" applyBorder="1"/>
    <xf numFmtId="0" fontId="0" fillId="0" borderId="13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4" fontId="33" fillId="0" borderId="20" xfId="3" applyNumberFormat="1" applyFont="1" applyFill="1" applyBorder="1" applyAlignment="1">
      <alignment vertical="center" wrapText="1"/>
    </xf>
    <xf numFmtId="0" fontId="0" fillId="0" borderId="48" xfId="0" applyFill="1" applyBorder="1" applyAlignment="1">
      <alignment horizontal="center" wrapText="1"/>
    </xf>
    <xf numFmtId="0" fontId="33" fillId="9" borderId="0" xfId="3" applyFont="1" applyFill="1"/>
    <xf numFmtId="0" fontId="33" fillId="7" borderId="15" xfId="3" applyFont="1" applyFill="1" applyBorder="1" applyAlignment="1">
      <alignment horizontal="center" vertical="center" wrapText="1"/>
    </xf>
    <xf numFmtId="165" fontId="35" fillId="7" borderId="28" xfId="1" applyNumberFormat="1" applyFont="1" applyFill="1" applyBorder="1" applyAlignment="1">
      <alignment horizontal="center"/>
    </xf>
    <xf numFmtId="165" fontId="35" fillId="7" borderId="29" xfId="1" applyNumberFormat="1" applyFont="1" applyFill="1" applyBorder="1" applyAlignment="1">
      <alignment horizontal="center"/>
    </xf>
    <xf numFmtId="0" fontId="35" fillId="7" borderId="29" xfId="2" applyFont="1" applyFill="1" applyBorder="1" applyAlignment="1" applyProtection="1">
      <alignment horizontal="left" wrapText="1"/>
      <protection locked="0"/>
    </xf>
    <xf numFmtId="4" fontId="33" fillId="7" borderId="29" xfId="3" applyNumberFormat="1" applyFont="1" applyFill="1" applyBorder="1" applyAlignment="1">
      <alignment horizontal="center" vertical="center" wrapText="1"/>
    </xf>
    <xf numFmtId="165" fontId="43" fillId="7" borderId="17" xfId="1" applyNumberFormat="1" applyFont="1" applyFill="1" applyBorder="1" applyAlignment="1">
      <alignment horizontal="center"/>
    </xf>
    <xf numFmtId="165" fontId="43" fillId="7" borderId="20" xfId="1" applyNumberFormat="1" applyFont="1" applyFill="1" applyBorder="1" applyAlignment="1">
      <alignment horizontal="center"/>
    </xf>
    <xf numFmtId="0" fontId="43" fillId="7" borderId="20" xfId="1" applyFont="1" applyFill="1" applyBorder="1" applyAlignment="1" applyProtection="1">
      <alignment horizontal="left" wrapText="1"/>
      <protection locked="0"/>
    </xf>
    <xf numFmtId="4" fontId="43" fillId="7" borderId="20" xfId="3" applyNumberFormat="1" applyFont="1" applyFill="1" applyBorder="1" applyAlignment="1">
      <alignment horizontal="center" vertical="center"/>
    </xf>
    <xf numFmtId="165" fontId="34" fillId="7" borderId="17" xfId="1" applyNumberFormat="1" applyFont="1" applyFill="1" applyBorder="1" applyAlignment="1">
      <alignment horizontal="center"/>
    </xf>
    <xf numFmtId="165" fontId="34" fillId="7" borderId="20" xfId="1" applyNumberFormat="1" applyFont="1" applyFill="1" applyBorder="1" applyAlignment="1">
      <alignment horizontal="center"/>
    </xf>
    <xf numFmtId="0" fontId="34" fillId="7" borderId="20" xfId="2" applyFont="1" applyFill="1" applyBorder="1" applyAlignment="1" applyProtection="1">
      <alignment horizontal="left" wrapText="1"/>
      <protection locked="0"/>
    </xf>
    <xf numFmtId="4" fontId="33" fillId="7" borderId="20" xfId="4" applyNumberFormat="1" applyFont="1" applyFill="1" applyBorder="1" applyAlignment="1">
      <alignment horizontal="center" vertical="center"/>
    </xf>
    <xf numFmtId="4" fontId="33" fillId="7" borderId="67" xfId="12" applyNumberFormat="1" applyFont="1" applyFill="1" applyBorder="1" applyAlignment="1">
      <alignment horizontal="center" vertical="center"/>
    </xf>
    <xf numFmtId="4" fontId="33" fillId="14" borderId="67" xfId="12" applyNumberFormat="1" applyFont="1" applyFill="1" applyBorder="1" applyAlignment="1">
      <alignment horizontal="center" vertical="center"/>
    </xf>
    <xf numFmtId="0" fontId="34" fillId="7" borderId="20" xfId="1" applyFont="1" applyFill="1" applyBorder="1" applyAlignment="1" applyProtection="1">
      <alignment horizontal="left" wrapText="1"/>
      <protection locked="0"/>
    </xf>
    <xf numFmtId="0" fontId="43" fillId="7" borderId="17" xfId="3" applyFont="1" applyFill="1" applyBorder="1" applyAlignment="1">
      <alignment horizontal="center"/>
    </xf>
    <xf numFmtId="0" fontId="43" fillId="7" borderId="20" xfId="2" applyFont="1" applyFill="1" applyBorder="1" applyAlignment="1" applyProtection="1">
      <alignment horizontal="left" wrapText="1"/>
      <protection locked="0"/>
    </xf>
    <xf numFmtId="4" fontId="33" fillId="7" borderId="67" xfId="3" applyNumberFormat="1" applyFont="1" applyFill="1" applyBorder="1" applyAlignment="1">
      <alignment horizontal="center" vertical="center"/>
    </xf>
    <xf numFmtId="4" fontId="33" fillId="14" borderId="67" xfId="3" applyNumberFormat="1" applyFont="1" applyFill="1" applyBorder="1" applyAlignment="1">
      <alignment horizontal="center" vertical="center"/>
    </xf>
    <xf numFmtId="4" fontId="43" fillId="7" borderId="67" xfId="3" applyNumberFormat="1" applyFont="1" applyFill="1" applyBorder="1" applyAlignment="1">
      <alignment horizontal="center" vertical="center"/>
    </xf>
    <xf numFmtId="4" fontId="43" fillId="14" borderId="67" xfId="3" applyNumberFormat="1" applyFont="1" applyFill="1" applyBorder="1" applyAlignment="1">
      <alignment horizontal="center" vertical="center"/>
    </xf>
    <xf numFmtId="165" fontId="43" fillId="7" borderId="17" xfId="3" applyNumberFormat="1" applyFont="1" applyFill="1" applyBorder="1" applyAlignment="1">
      <alignment horizontal="center"/>
    </xf>
    <xf numFmtId="0" fontId="43" fillId="7" borderId="20" xfId="3" applyFont="1" applyFill="1" applyBorder="1" applyAlignment="1" applyProtection="1">
      <alignment horizontal="left" wrapText="1"/>
      <protection locked="0"/>
    </xf>
    <xf numFmtId="0" fontId="43" fillId="7" borderId="20" xfId="3" applyNumberFormat="1" applyFont="1" applyFill="1" applyBorder="1" applyAlignment="1" applyProtection="1">
      <alignment horizontal="left" wrapText="1"/>
      <protection locked="0"/>
    </xf>
    <xf numFmtId="165" fontId="43" fillId="7" borderId="7" xfId="3" applyNumberFormat="1" applyFont="1" applyFill="1" applyBorder="1" applyAlignment="1">
      <alignment horizontal="center"/>
    </xf>
    <xf numFmtId="165" fontId="43" fillId="7" borderId="8" xfId="1" applyNumberFormat="1" applyFont="1" applyFill="1" applyBorder="1" applyAlignment="1">
      <alignment horizontal="center"/>
    </xf>
    <xf numFmtId="0" fontId="43" fillId="7" borderId="8" xfId="3" applyFont="1" applyFill="1" applyBorder="1" applyAlignment="1" applyProtection="1">
      <alignment horizontal="left"/>
      <protection locked="0"/>
    </xf>
    <xf numFmtId="165" fontId="34" fillId="7" borderId="14" xfId="3" applyNumberFormat="1" applyFont="1" applyFill="1" applyBorder="1" applyAlignment="1">
      <alignment horizontal="center"/>
    </xf>
    <xf numFmtId="165" fontId="34" fillId="7" borderId="15" xfId="3" applyNumberFormat="1" applyFont="1" applyFill="1" applyBorder="1" applyAlignment="1">
      <alignment horizontal="center"/>
    </xf>
    <xf numFmtId="0" fontId="34" fillId="7" borderId="15" xfId="1" applyFont="1" applyFill="1" applyBorder="1" applyAlignment="1" applyProtection="1">
      <alignment horizontal="left" wrapText="1"/>
      <protection locked="0"/>
    </xf>
    <xf numFmtId="4" fontId="37" fillId="7" borderId="58" xfId="3" applyNumberFormat="1" applyFont="1" applyFill="1" applyBorder="1" applyAlignment="1">
      <alignment horizontal="center" vertical="center"/>
    </xf>
    <xf numFmtId="165" fontId="43" fillId="7" borderId="28" xfId="1" applyNumberFormat="1" applyFont="1" applyFill="1" applyBorder="1" applyAlignment="1">
      <alignment horizontal="center"/>
    </xf>
    <xf numFmtId="165" fontId="43" fillId="7" borderId="29" xfId="1" applyNumberFormat="1" applyFont="1" applyFill="1" applyBorder="1" applyAlignment="1">
      <alignment horizontal="center"/>
    </xf>
    <xf numFmtId="0" fontId="43" fillId="7" borderId="43" xfId="1" applyFont="1" applyFill="1" applyBorder="1" applyAlignment="1" applyProtection="1">
      <alignment horizontal="left" wrapText="1"/>
      <protection locked="0"/>
    </xf>
    <xf numFmtId="4" fontId="33" fillId="7" borderId="29" xfId="3" applyNumberFormat="1" applyFont="1" applyFill="1" applyBorder="1" applyAlignment="1">
      <alignment horizontal="center" vertical="center"/>
    </xf>
    <xf numFmtId="170" fontId="33" fillId="7" borderId="20" xfId="3" applyNumberFormat="1" applyFont="1" applyFill="1" applyBorder="1" applyAlignment="1">
      <alignment horizontal="center" vertical="center"/>
    </xf>
    <xf numFmtId="165" fontId="34" fillId="7" borderId="7" xfId="3" applyNumberFormat="1" applyFont="1" applyFill="1" applyBorder="1" applyAlignment="1">
      <alignment horizontal="center"/>
    </xf>
    <xf numFmtId="0" fontId="43" fillId="7" borderId="8" xfId="1" applyFont="1" applyFill="1" applyBorder="1" applyAlignment="1" applyProtection="1">
      <alignment horizontal="left" wrapText="1"/>
      <protection locked="0"/>
    </xf>
    <xf numFmtId="0" fontId="34" fillId="7" borderId="0" xfId="3" applyFont="1" applyFill="1" applyAlignment="1">
      <alignment horizontal="center"/>
    </xf>
    <xf numFmtId="0" fontId="33" fillId="7" borderId="0" xfId="3" applyFont="1" applyFill="1"/>
    <xf numFmtId="0" fontId="34" fillId="0" borderId="0" xfId="3" applyFont="1" applyFill="1" applyAlignment="1">
      <alignment horizontal="center"/>
    </xf>
    <xf numFmtId="0" fontId="14" fillId="0" borderId="2" xfId="1" applyFont="1" applyFill="1" applyBorder="1" applyAlignment="1">
      <alignment vertical="center" wrapText="1"/>
    </xf>
    <xf numFmtId="0" fontId="14" fillId="0" borderId="3" xfId="1" applyFont="1" applyFill="1" applyBorder="1" applyAlignment="1">
      <alignment vertical="center" wrapText="1"/>
    </xf>
    <xf numFmtId="0" fontId="14" fillId="0" borderId="4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4" fontId="12" fillId="2" borderId="2" xfId="1" applyNumberFormat="1" applyFont="1" applyFill="1" applyBorder="1" applyAlignment="1" applyProtection="1">
      <alignment horizontal="center" vertical="center" wrapText="1"/>
    </xf>
    <xf numFmtId="164" fontId="12" fillId="2" borderId="3" xfId="1" applyNumberFormat="1" applyFont="1" applyFill="1" applyBorder="1" applyAlignment="1" applyProtection="1">
      <alignment horizontal="center" vertical="center" wrapText="1"/>
    </xf>
    <xf numFmtId="164" fontId="12" fillId="2" borderId="4" xfId="1" applyNumberFormat="1" applyFont="1" applyFill="1" applyBorder="1" applyAlignment="1" applyProtection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3" fillId="3" borderId="3" xfId="1" applyFont="1" applyFill="1" applyBorder="1" applyAlignment="1">
      <alignment vertical="center" wrapText="1"/>
    </xf>
    <xf numFmtId="0" fontId="13" fillId="3" borderId="4" xfId="1" applyFont="1" applyFill="1" applyBorder="1" applyAlignment="1">
      <alignment vertical="center" wrapText="1"/>
    </xf>
    <xf numFmtId="0" fontId="33" fillId="6" borderId="58" xfId="3" applyFont="1" applyFill="1" applyBorder="1" applyAlignment="1">
      <alignment horizontal="center" vertical="center" wrapText="1"/>
    </xf>
    <xf numFmtId="0" fontId="33" fillId="6" borderId="55" xfId="3" applyFont="1" applyFill="1" applyBorder="1" applyAlignment="1">
      <alignment horizontal="center" vertical="center" wrapText="1"/>
    </xf>
    <xf numFmtId="0" fontId="33" fillId="0" borderId="32" xfId="3" applyFont="1" applyBorder="1" applyAlignment="1">
      <alignment horizontal="center"/>
    </xf>
    <xf numFmtId="0" fontId="33" fillId="0" borderId="35" xfId="3" applyFont="1" applyBorder="1" applyAlignment="1">
      <alignment horizontal="center"/>
    </xf>
    <xf numFmtId="4" fontId="33" fillId="0" borderId="0" xfId="3" applyNumberFormat="1" applyFont="1" applyAlignment="1">
      <alignment horizontal="center"/>
    </xf>
    <xf numFmtId="0" fontId="33" fillId="0" borderId="59" xfId="3" applyFont="1" applyFill="1" applyBorder="1" applyAlignment="1">
      <alignment horizontal="center" vertical="center" wrapText="1"/>
    </xf>
    <xf numFmtId="0" fontId="33" fillId="0" borderId="3" xfId="3" applyFont="1" applyFill="1" applyBorder="1" applyAlignment="1">
      <alignment horizontal="center" vertical="center" wrapText="1"/>
    </xf>
    <xf numFmtId="0" fontId="33" fillId="0" borderId="24" xfId="3" applyFont="1" applyFill="1" applyBorder="1" applyAlignment="1">
      <alignment horizontal="center" vertical="center" wrapText="1"/>
    </xf>
    <xf numFmtId="0" fontId="33" fillId="0" borderId="2" xfId="3" applyFont="1" applyBorder="1" applyAlignment="1">
      <alignment horizontal="center" vertical="center" wrapText="1"/>
    </xf>
    <xf numFmtId="0" fontId="33" fillId="0" borderId="3" xfId="3" applyFont="1" applyBorder="1" applyAlignment="1">
      <alignment horizontal="center" vertical="center" wrapText="1"/>
    </xf>
    <xf numFmtId="0" fontId="33" fillId="0" borderId="24" xfId="3" applyFont="1" applyBorder="1" applyAlignment="1">
      <alignment horizontal="center" vertical="center" wrapText="1"/>
    </xf>
    <xf numFmtId="0" fontId="33" fillId="12" borderId="58" xfId="3" applyFont="1" applyFill="1" applyBorder="1" applyAlignment="1">
      <alignment horizontal="center" vertical="center" wrapText="1"/>
    </xf>
    <xf numFmtId="0" fontId="33" fillId="12" borderId="55" xfId="3" applyFont="1" applyFill="1" applyBorder="1" applyAlignment="1">
      <alignment horizontal="center" vertical="center" wrapText="1"/>
    </xf>
    <xf numFmtId="0" fontId="33" fillId="5" borderId="58" xfId="3" applyFont="1" applyFill="1" applyBorder="1" applyAlignment="1">
      <alignment horizontal="center" vertical="center" wrapText="1"/>
    </xf>
    <xf numFmtId="0" fontId="33" fillId="5" borderId="55" xfId="3" applyFont="1" applyFill="1" applyBorder="1" applyAlignment="1">
      <alignment horizontal="center" vertical="center" wrapText="1"/>
    </xf>
    <xf numFmtId="0" fontId="33" fillId="0" borderId="58" xfId="3" applyFont="1" applyBorder="1" applyAlignment="1">
      <alignment horizontal="center" vertical="center" wrapText="1"/>
    </xf>
    <xf numFmtId="0" fontId="33" fillId="0" borderId="55" xfId="3" applyFont="1" applyBorder="1" applyAlignment="1">
      <alignment horizontal="center" vertical="center" wrapText="1"/>
    </xf>
    <xf numFmtId="0" fontId="33" fillId="0" borderId="59" xfId="3" applyFont="1" applyBorder="1" applyAlignment="1">
      <alignment horizontal="center" vertical="center" wrapText="1"/>
    </xf>
    <xf numFmtId="0" fontId="33" fillId="0" borderId="60" xfId="3" applyFont="1" applyBorder="1" applyAlignment="1">
      <alignment horizontal="center" vertical="center" wrapText="1"/>
    </xf>
    <xf numFmtId="0" fontId="33" fillId="0" borderId="62" xfId="3" applyFont="1" applyBorder="1" applyAlignment="1">
      <alignment horizontal="center" vertical="center" wrapText="1"/>
    </xf>
    <xf numFmtId="0" fontId="33" fillId="0" borderId="2" xfId="3" applyFont="1" applyBorder="1" applyAlignment="1">
      <alignment horizontal="center" wrapText="1"/>
    </xf>
    <xf numFmtId="0" fontId="33" fillId="0" borderId="4" xfId="3" applyFont="1" applyBorder="1" applyAlignment="1">
      <alignment horizontal="center" wrapText="1"/>
    </xf>
    <xf numFmtId="0" fontId="34" fillId="0" borderId="0" xfId="3" applyFont="1" applyAlignment="1">
      <alignment horizontal="center"/>
    </xf>
    <xf numFmtId="0" fontId="33" fillId="0" borderId="49" xfId="3" applyFont="1" applyBorder="1" applyAlignment="1">
      <alignment horizontal="center" vertical="center" wrapText="1"/>
    </xf>
    <xf numFmtId="0" fontId="33" fillId="0" borderId="57" xfId="3" applyFont="1" applyBorder="1" applyAlignment="1">
      <alignment horizontal="center" vertical="center" wrapText="1"/>
    </xf>
    <xf numFmtId="0" fontId="33" fillId="0" borderId="61" xfId="3" applyFont="1" applyBorder="1" applyAlignment="1">
      <alignment horizontal="center" vertical="center" wrapText="1"/>
    </xf>
    <xf numFmtId="0" fontId="33" fillId="0" borderId="54" xfId="3" applyFont="1" applyBorder="1" applyAlignment="1">
      <alignment horizontal="center" vertical="center" wrapText="1"/>
    </xf>
    <xf numFmtId="0" fontId="33" fillId="0" borderId="58" xfId="3" applyFont="1" applyFill="1" applyBorder="1" applyAlignment="1">
      <alignment horizontal="center" vertical="center" wrapText="1"/>
    </xf>
    <xf numFmtId="0" fontId="33" fillId="0" borderId="55" xfId="3" applyFont="1" applyFill="1" applyBorder="1" applyAlignment="1">
      <alignment horizontal="center" vertical="center" wrapText="1"/>
    </xf>
    <xf numFmtId="0" fontId="33" fillId="0" borderId="32" xfId="3" applyFont="1" applyFill="1" applyBorder="1" applyAlignment="1">
      <alignment horizontal="center"/>
    </xf>
    <xf numFmtId="0" fontId="33" fillId="0" borderId="35" xfId="3" applyFont="1" applyFill="1" applyBorder="1" applyAlignment="1">
      <alignment horizontal="center"/>
    </xf>
    <xf numFmtId="0" fontId="33" fillId="8" borderId="51" xfId="3" applyFont="1" applyFill="1" applyBorder="1" applyAlignment="1">
      <alignment horizontal="center" vertical="center" wrapText="1"/>
    </xf>
    <xf numFmtId="0" fontId="33" fillId="8" borderId="62" xfId="3" applyFont="1" applyFill="1" applyBorder="1" applyAlignment="1">
      <alignment horizontal="center" vertical="center" wrapText="1"/>
    </xf>
    <xf numFmtId="0" fontId="33" fillId="8" borderId="58" xfId="3" applyFont="1" applyFill="1" applyBorder="1" applyAlignment="1">
      <alignment horizontal="center" vertical="center" wrapText="1"/>
    </xf>
    <xf numFmtId="0" fontId="33" fillId="8" borderId="55" xfId="3" applyFont="1" applyFill="1" applyBorder="1" applyAlignment="1">
      <alignment horizontal="center" vertical="center" wrapText="1"/>
    </xf>
    <xf numFmtId="0" fontId="33" fillId="8" borderId="66" xfId="3" applyFont="1" applyFill="1" applyBorder="1" applyAlignment="1">
      <alignment horizontal="center" vertical="center" wrapText="1"/>
    </xf>
    <xf numFmtId="0" fontId="33" fillId="8" borderId="56" xfId="3" applyFont="1" applyFill="1" applyBorder="1" applyAlignment="1">
      <alignment horizontal="center" vertical="center" wrapText="1"/>
    </xf>
    <xf numFmtId="0" fontId="33" fillId="6" borderId="2" xfId="3" applyFont="1" applyFill="1" applyBorder="1" applyAlignment="1">
      <alignment horizontal="center" vertical="center" wrapText="1"/>
    </xf>
    <xf numFmtId="0" fontId="33" fillId="6" borderId="3" xfId="3" applyFont="1" applyFill="1" applyBorder="1" applyAlignment="1">
      <alignment horizontal="center" vertical="center" wrapText="1"/>
    </xf>
    <xf numFmtId="0" fontId="33" fillId="6" borderId="4" xfId="3" applyFont="1" applyFill="1" applyBorder="1" applyAlignment="1">
      <alignment horizontal="center" vertical="center" wrapText="1"/>
    </xf>
    <xf numFmtId="0" fontId="34" fillId="0" borderId="0" xfId="3" applyFont="1" applyFill="1" applyAlignment="1">
      <alignment horizontal="center"/>
    </xf>
    <xf numFmtId="0" fontId="33" fillId="0" borderId="49" xfId="3" applyFont="1" applyFill="1" applyBorder="1" applyAlignment="1">
      <alignment horizontal="center" vertical="center" wrapText="1"/>
    </xf>
    <xf numFmtId="0" fontId="33" fillId="0" borderId="57" xfId="3" applyFont="1" applyFill="1" applyBorder="1" applyAlignment="1">
      <alignment horizontal="center" vertical="center" wrapText="1"/>
    </xf>
    <xf numFmtId="0" fontId="33" fillId="0" borderId="61" xfId="3" applyFont="1" applyFill="1" applyBorder="1" applyAlignment="1">
      <alignment horizontal="center" vertical="center" wrapText="1"/>
    </xf>
    <xf numFmtId="0" fontId="33" fillId="0" borderId="54" xfId="3" applyFont="1" applyFill="1" applyBorder="1" applyAlignment="1">
      <alignment horizontal="center" vertical="center" wrapText="1"/>
    </xf>
    <xf numFmtId="0" fontId="33" fillId="7" borderId="32" xfId="3" applyFont="1" applyFill="1" applyBorder="1" applyAlignment="1">
      <alignment horizontal="center"/>
    </xf>
    <xf numFmtId="0" fontId="33" fillId="7" borderId="35" xfId="3" applyFont="1" applyFill="1" applyBorder="1" applyAlignment="1">
      <alignment horizontal="center"/>
    </xf>
    <xf numFmtId="0" fontId="33" fillId="7" borderId="58" xfId="3" applyFont="1" applyFill="1" applyBorder="1" applyAlignment="1">
      <alignment horizontal="center" vertical="center" wrapText="1"/>
    </xf>
    <xf numFmtId="0" fontId="33" fillId="7" borderId="55" xfId="3" applyFont="1" applyFill="1" applyBorder="1" applyAlignment="1">
      <alignment horizontal="center" vertical="center" wrapText="1"/>
    </xf>
    <xf numFmtId="0" fontId="33" fillId="7" borderId="49" xfId="3" applyFont="1" applyFill="1" applyBorder="1" applyAlignment="1">
      <alignment horizontal="center" vertical="center" wrapText="1"/>
    </xf>
    <xf numFmtId="0" fontId="33" fillId="7" borderId="57" xfId="3" applyFont="1" applyFill="1" applyBorder="1" applyAlignment="1">
      <alignment horizontal="center" vertical="center" wrapText="1"/>
    </xf>
    <xf numFmtId="0" fontId="33" fillId="7" borderId="61" xfId="3" applyFont="1" applyFill="1" applyBorder="1" applyAlignment="1">
      <alignment horizontal="center" vertical="center" wrapText="1"/>
    </xf>
    <xf numFmtId="0" fontId="33" fillId="7" borderId="54" xfId="3" applyFont="1" applyFill="1" applyBorder="1" applyAlignment="1">
      <alignment horizontal="center" vertical="center" wrapText="1"/>
    </xf>
  </cellXfs>
  <cellStyles count="14">
    <cellStyle name="Excel Built-in Excel Built-in Обычный 2" xfId="12"/>
    <cellStyle name="TableStyleLight1" xfId="13"/>
    <cellStyle name="Обычный" xfId="0" builtinId="0"/>
    <cellStyle name="Обычный 2" xfId="3"/>
    <cellStyle name="Обычный 2 2" xfId="6"/>
    <cellStyle name="Обычный 3" xfId="5"/>
    <cellStyle name="Обычный 4" xfId="7"/>
    <cellStyle name="Обычный_Книга3" xfId="2"/>
    <cellStyle name="Обычный_Книга9" xfId="1"/>
    <cellStyle name="Процентный 2" xfId="8"/>
    <cellStyle name="Финансовый 2" xfId="4"/>
    <cellStyle name="Финансовый 2 2" xfId="9"/>
    <cellStyle name="Финансовый 2 3" xfId="10"/>
    <cellStyle name="Финансовый 2 4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&#1086;&#1073;&#1097;&#1080;&#1077;\&#1041;&#1077;&#1083;&#1103;&#1082;&#1086;&#1074;&#1072;\WINDOWS\&#1056;&#1072;&#1073;&#1086;&#1095;&#1080;&#1081;%20&#1089;&#1090;&#1086;&#1083;\&#1045;&#1083;&#1077;&#1085;&#1072;\2000%20&#1075;&#1086;&#1076;\31&#1089;&#1090;&#1072;&#1090;&#1100;&#1103;\&#1060;&#1080;&#1085;&#1072;&#1085;&#1089;&#1080;&#1088;.0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User\&#1052;&#1086;&#1080;%20&#1076;&#1086;&#1082;&#1091;&#1084;&#1077;&#1085;&#1090;&#1099;\2002\&#1084;&#1072;&#1082;&#1077;&#1090;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1\2004\Documents%20and%20Settings\peo\&#1056;&#1072;&#1073;&#1086;&#1095;&#1080;&#1081;%20&#1089;&#1090;&#1086;&#1083;\&#1044;&#1086;&#1082;&#1091;&#1084;&#1077;&#1085;&#1090;&#1099;\&#1056;&#1072;&#1089;&#1093;&#1086;&#1076;&#1099;%20&#1089;&#1084;&#1077;&#1090;&#1099;\&#1089;&#1084;&#1077;&#1090;&#1099;%202003\Documents%20and%20Settings\User\&#1052;&#1086;&#1080;%20&#1076;&#1086;&#1082;&#1091;&#1084;&#1077;&#1085;&#1090;&#1099;\2002\&#1084;&#1072;&#1082;&#1077;&#1090;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73;&#1097;&#1080;&#1077;/Documents%20and%20Settings/&#1040;&#1076;&#1084;&#1080;&#1085;&#1080;&#1089;&#1090;&#1088;&#1072;&#1090;&#1086;&#1088;/Local%20Settings/Temporary%20Internet%20Files/Content.IE5/C7MYKF24/&#1044;&#1080;&#1082;c&#1086;&#1085;&#1089;&#1082;&#1080;&#1081;%20&#1057;&#1062;&#1043;&#1052;&#1057;%20&#1057;&#1052;&#1045;&#1058;&#1040;%202007%201.1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77;&#1076;.&#1079;&#1072;&#1082;&#1072;&#1079;&#1099;/Documents%20and%20Settings/&#1055;&#1077;&#1090;&#1088;&#1086;&#1074;&#1072;/&#1052;&#1086;&#1080;%20&#1076;&#1086;&#1082;&#1091;&#1084;&#1077;&#1085;&#1090;&#1099;/&#1052;&#1080;&#1085;&#1092;&#1080;&#1085;%202005/&#1055;&#1088;&#1086;&#1077;&#1082;&#1090;/&#1045;&#1083;&#1077;&#1085;&#1072;/2000%20&#1075;&#1086;&#1076;/&#1057;&#1084;&#1077;&#1090;&#1099;/&#1057;&#1084;&#1077;&#1090;&#1072;092000&#1082;&#1088;&#1077;&#1076;&#1080;&#109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/Documents/2013%20&#1075;&#1086;&#1076;/&#1041;&#1102;&#1076;&#1078;&#1077;&#1090;%202013%20&#1075;&#1086;&#1076;/&#1053;&#1072;&#1083;&#1086;&#1075;&#1080;/&#1085;&#1072;&#1083;&#1086;&#1075;%20&#1085;&#1072;%20&#1080;&#1084;&#1091;&#1097;&#1077;&#1089;&#1090;&#1074;&#1086;%20&#1056;&#1086;&#1089;&#1075;&#1080;&#1076;&#1088;&#1086;&#1084;&#1077;&#1090;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Сводная смета УГМС"/>
      <sheetName val="2002г. форма 8 бланк"/>
      <sheetName val="ЗИП"/>
      <sheetName val="Международн"/>
      <sheetName val="ПДС"/>
      <sheetName val="ГИМИЗ центр"/>
      <sheetName val="Паводки"/>
      <sheetName val="Центр"/>
      <sheetName val="ЦКБ"/>
      <sheetName val="ЦАО"/>
      <sheetName val="Тайфун"/>
      <sheetName val="Планета"/>
      <sheetName val="КаспНИЦ"/>
      <sheetName val="ИПГ"/>
      <sheetName val="ИГКЭ"/>
      <sheetName val="ДВНИГМИ"/>
      <sheetName val="ГХИ"/>
      <sheetName val="ГОИН"/>
      <sheetName val="ГГО"/>
      <sheetName val="ГМЦ"/>
      <sheetName val="ВФ ГГИ"/>
      <sheetName val="ГГИ"/>
      <sheetName val="ВНИСХМ"/>
      <sheetName val="ВНИИГМИ"/>
      <sheetName val="ВГИ"/>
      <sheetName val="ААНИИ"/>
      <sheetName val="РЦ Мониторинг"/>
      <sheetName val="Инфотех"/>
      <sheetName val="Издат Москва"/>
      <sheetName val="ИПК"/>
      <sheetName val="Гидрометфлот"/>
      <sheetName val="Севкав ВС"/>
      <sheetName val="ГРМЦ"/>
      <sheetName val="ГВЦ"/>
      <sheetName val="ГАМЦ"/>
      <sheetName val="Калинингр"/>
      <sheetName val="Диксонск"/>
      <sheetName val="Татарск"/>
      <sheetName val="Якутское"/>
      <sheetName val="Чукотск"/>
      <sheetName val="ЦЧО"/>
      <sheetName val="Центральное"/>
      <sheetName val="Урал"/>
      <sheetName val="Среднесиб"/>
      <sheetName val="ЧАМ"/>
      <sheetName val="СевКавказ"/>
      <sheetName val="СевЗап"/>
      <sheetName val="Северное"/>
      <sheetName val="Сахалин"/>
      <sheetName val="Приморск"/>
      <sheetName val="Приволжск"/>
      <sheetName val="ОбьИртыш"/>
      <sheetName val="Мурманск"/>
      <sheetName val="Колым"/>
      <sheetName val="Камчат"/>
      <sheetName val="Иркут"/>
      <sheetName val="Зап Сиб "/>
      <sheetName val="Забайк"/>
      <sheetName val="Д.В УГМС "/>
      <sheetName val="В.В УГМС "/>
      <sheetName val="Башкирск"/>
      <sheetName val="кредиторка"/>
      <sheetName val="Свод год"/>
      <sheetName val="Свод 1 кв"/>
      <sheetName val="Свод 2 кв"/>
      <sheetName val="Свод 3 кв"/>
      <sheetName val="Свод 4 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"/>
      <sheetName val="Имущество"/>
      <sheetName val="list"/>
      <sheetName val="ОСАГО"/>
      <sheetName val="командировки"/>
      <sheetName val="211-212-340"/>
      <sheetName val="222"/>
      <sheetName val="223"/>
      <sheetName val="224"/>
      <sheetName val="225Ремонт"/>
      <sheetName val="226"/>
      <sheetName val="310(оборуд.)"/>
      <sheetName val="340(мягк.инвент и обм.)"/>
      <sheetName val="340 расходные"/>
      <sheetName val="340 (медикаменты)"/>
      <sheetName val="340 (ГСМ)"/>
      <sheetName val="221 (2)"/>
      <sheetName val="225 (содерж.имущ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2000LOT"/>
      <sheetName val="Всего (2)"/>
      <sheetName val="Всего"/>
      <sheetName val="ГОУ ИПК"/>
      <sheetName val="Сев-КавВС"/>
      <sheetName val="МосЦГМС"/>
      <sheetName val="Тиксинский"/>
      <sheetName val="Якутское"/>
      <sheetName val="Чукотка"/>
      <sheetName val="Тамбовский"/>
      <sheetName val="Орловский"/>
      <sheetName val="Липецкий"/>
      <sheetName val="Калужский"/>
      <sheetName val="Воронежский"/>
      <sheetName val="Брянский"/>
      <sheetName val="Белгородский"/>
      <sheetName val="ЦЧО"/>
      <sheetName val="Челябинский"/>
      <sheetName val="Свердловский"/>
      <sheetName val="Пермский"/>
      <sheetName val="Курганский"/>
      <sheetName val="Уральское"/>
      <sheetName val="Эвенкийский"/>
      <sheetName val="Хакаский"/>
      <sheetName val="Тувинский"/>
      <sheetName val="Красноярский"/>
      <sheetName val="Среднесиб"/>
      <sheetName val="Сев-КавГМЦ"/>
      <sheetName val="Чеченский"/>
      <sheetName val="ЦГМС ЧАМ"/>
      <sheetName val="Ставропольский"/>
      <sheetName val="Северо-Осет"/>
      <sheetName val="Ростовский"/>
      <sheetName val="Краснодарский"/>
      <sheetName val="Карачаево-Черк"/>
      <sheetName val="Калмыцкий"/>
      <sheetName val="Кабардино-Балкак"/>
      <sheetName val="Ингушский"/>
      <sheetName val="Дагестанский"/>
      <sheetName val="Волгоградский"/>
      <sheetName val="Астраханский"/>
      <sheetName val="Адыгейский"/>
      <sheetName val="Сев-Кав"/>
      <sheetName val="Калининград"/>
      <sheetName val="Тверской"/>
      <sheetName val="Псковский"/>
      <sheetName val="Смоленский"/>
      <sheetName val="Новгородский"/>
      <sheetName val="Ленинградский"/>
      <sheetName val="Карельский"/>
      <sheetName val="Сев-Зап"/>
      <sheetName val="Ненецкий"/>
      <sheetName val="Коми"/>
      <sheetName val="Вологодский"/>
      <sheetName val="Амдерминский"/>
      <sheetName val="Северное"/>
      <sheetName val="Сахалин"/>
      <sheetName val="Приморск"/>
      <sheetName val="Татарстан"/>
      <sheetName val="Ульяновский"/>
      <sheetName val="Саратовский"/>
      <sheetName val="Пензенский"/>
      <sheetName val="Оренбург"/>
      <sheetName val="Приволж"/>
      <sheetName val="Ханты-Мансийский"/>
      <sheetName val="Ямало-Ненецкий"/>
      <sheetName val="Тюменский"/>
      <sheetName val="Обь-Ирт."/>
      <sheetName val="Мурман"/>
      <sheetName val="Колым"/>
      <sheetName val="Камчат"/>
      <sheetName val="Братский"/>
      <sheetName val="Байкальский"/>
      <sheetName val="Ангарский"/>
      <sheetName val="Иркут"/>
      <sheetName val="Томский"/>
      <sheetName val="Горно-Алт"/>
      <sheetName val="Алтайский"/>
      <sheetName val="Зап-Сиб"/>
      <sheetName val="Бурятский"/>
      <sheetName val="Забайк"/>
      <sheetName val="Диксон"/>
      <sheetName val="Амурский"/>
      <sheetName val="Даль"/>
      <sheetName val="Ярослаский"/>
      <sheetName val="Чувашский"/>
      <sheetName val="Удмурдский"/>
      <sheetName val="Рязанский"/>
      <sheetName val="Мордовский"/>
      <sheetName val="Марий Эл"/>
      <sheetName val="Костромской"/>
      <sheetName val="Кировский"/>
      <sheetName val="Ивановский"/>
      <sheetName val="Владимирский"/>
      <sheetName val="ВерВ"/>
      <sheetName val="Баш"/>
      <sheetName val="Лист1"/>
      <sheetName val="1кв."/>
      <sheetName val="2кв."/>
      <sheetName val="1кв. (2)"/>
      <sheetName val="фин апрель "/>
      <sheetName val="УГМС"/>
      <sheetName val="УГМС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прил.1 "/>
      <sheetName val="прил.2"/>
      <sheetName val="прил.1  (2)"/>
      <sheetName val="Лист5"/>
    </sheetNames>
    <sheetDataSet>
      <sheetData sheetId="0" refreshError="1">
        <row r="66">
          <cell r="E66">
            <v>8784241.9644200001</v>
          </cell>
          <cell r="F66">
            <v>141008.38810199994</v>
          </cell>
          <cell r="G66">
            <v>119413.37049000002</v>
          </cell>
          <cell r="H66">
            <v>21595.017611999989</v>
          </cell>
          <cell r="I66">
            <v>16747061.016570002</v>
          </cell>
          <cell r="J66">
            <v>0</v>
          </cell>
          <cell r="K66">
            <v>7789345.2421800001</v>
          </cell>
          <cell r="L66">
            <v>128524.19649597003</v>
          </cell>
          <cell r="M66">
            <v>15843.464170000005</v>
          </cell>
          <cell r="N66">
            <v>116630.39999999999</v>
          </cell>
          <cell r="O66">
            <v>150119.21410797001</v>
          </cell>
          <cell r="P66">
            <v>33488.814107970014</v>
          </cell>
        </row>
      </sheetData>
      <sheetData sheetId="1" refreshError="1">
        <row r="11">
          <cell r="I11">
            <v>33488.81410797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A76"/>
  <sheetViews>
    <sheetView topLeftCell="H1" workbookViewId="0">
      <selection activeCell="Z8" sqref="Z8"/>
    </sheetView>
  </sheetViews>
  <sheetFormatPr defaultRowHeight="15"/>
  <cols>
    <col min="1" max="1" width="3.140625" style="3" customWidth="1"/>
    <col min="2" max="2" width="4.140625" style="3" customWidth="1"/>
    <col min="3" max="3" width="26.5703125" style="3" customWidth="1"/>
    <col min="4" max="4" width="6.42578125" style="4" customWidth="1"/>
    <col min="5" max="8" width="10" style="5" customWidth="1"/>
    <col min="18" max="18" width="9.140625" style="382"/>
    <col min="21" max="21" width="1.85546875" customWidth="1"/>
    <col min="22" max="23" width="11.5703125" customWidth="1"/>
    <col min="24" max="24" width="13.7109375" customWidth="1"/>
  </cols>
  <sheetData>
    <row r="1" spans="1:27" ht="15.75">
      <c r="A1" s="1" t="s">
        <v>78</v>
      </c>
      <c r="B1" s="2"/>
    </row>
    <row r="2" spans="1:27">
      <c r="C2" s="6"/>
      <c r="D2" s="7"/>
      <c r="E2" s="8"/>
      <c r="F2" s="8"/>
      <c r="G2" s="8"/>
      <c r="H2" s="8"/>
    </row>
    <row r="3" spans="1:27" ht="15.75" thickBot="1">
      <c r="B3" s="5"/>
    </row>
    <row r="4" spans="1:27" ht="46.5" customHeight="1" thickBot="1">
      <c r="A4" s="451" t="s">
        <v>0</v>
      </c>
      <c r="B4" s="454" t="s">
        <v>1</v>
      </c>
      <c r="C4" s="457" t="s">
        <v>2</v>
      </c>
      <c r="D4" s="459" t="s">
        <v>3</v>
      </c>
      <c r="E4" s="461" t="s">
        <v>4</v>
      </c>
      <c r="F4" s="462"/>
      <c r="G4" s="462"/>
      <c r="H4" s="463"/>
      <c r="I4" s="464" t="s">
        <v>5</v>
      </c>
      <c r="J4" s="465"/>
      <c r="K4" s="465"/>
      <c r="L4" s="466"/>
      <c r="M4" s="448" t="s">
        <v>6</v>
      </c>
      <c r="N4" s="449"/>
      <c r="O4" s="449"/>
      <c r="P4" s="449"/>
      <c r="Q4" s="448" t="s">
        <v>7</v>
      </c>
      <c r="R4" s="449"/>
      <c r="S4" s="449"/>
      <c r="T4" s="450"/>
      <c r="V4" s="401" t="s">
        <v>151</v>
      </c>
      <c r="W4" s="402" t="s">
        <v>152</v>
      </c>
      <c r="X4" s="402" t="s">
        <v>153</v>
      </c>
      <c r="Y4" s="402" t="s">
        <v>154</v>
      </c>
      <c r="Z4" s="404" t="s">
        <v>137</v>
      </c>
    </row>
    <row r="5" spans="1:27" ht="15.75" thickBot="1">
      <c r="A5" s="452"/>
      <c r="B5" s="455"/>
      <c r="C5" s="458"/>
      <c r="D5" s="460"/>
      <c r="E5" s="9" t="s">
        <v>8</v>
      </c>
      <c r="F5" s="10" t="s">
        <v>9</v>
      </c>
      <c r="G5" s="10" t="s">
        <v>10</v>
      </c>
      <c r="H5" s="11" t="s">
        <v>10</v>
      </c>
      <c r="I5" s="12" t="s">
        <v>8</v>
      </c>
      <c r="J5" s="13" t="s">
        <v>9</v>
      </c>
      <c r="K5" s="13" t="s">
        <v>10</v>
      </c>
      <c r="L5" s="13" t="s">
        <v>77</v>
      </c>
      <c r="M5" s="12" t="s">
        <v>8</v>
      </c>
      <c r="N5" s="13" t="s">
        <v>9</v>
      </c>
      <c r="O5" s="13" t="s">
        <v>10</v>
      </c>
      <c r="P5" s="13" t="s">
        <v>77</v>
      </c>
      <c r="Q5" s="12" t="s">
        <v>8</v>
      </c>
      <c r="R5" s="383" t="s">
        <v>9</v>
      </c>
      <c r="S5" s="13" t="s">
        <v>10</v>
      </c>
      <c r="T5" s="14" t="s">
        <v>77</v>
      </c>
      <c r="V5" s="400"/>
    </row>
    <row r="6" spans="1:27" ht="15.75" thickBot="1">
      <c r="A6" s="453"/>
      <c r="B6" s="456"/>
      <c r="C6" s="15" t="s">
        <v>11</v>
      </c>
      <c r="D6" s="16"/>
      <c r="E6" s="17">
        <v>1</v>
      </c>
      <c r="F6" s="18">
        <v>2</v>
      </c>
      <c r="G6" s="18">
        <v>3</v>
      </c>
      <c r="H6" s="19">
        <v>4</v>
      </c>
      <c r="I6" s="17">
        <v>5</v>
      </c>
      <c r="J6" s="18">
        <v>6</v>
      </c>
      <c r="K6" s="18">
        <v>7</v>
      </c>
      <c r="L6" s="19">
        <v>8</v>
      </c>
      <c r="M6" s="17">
        <v>9</v>
      </c>
      <c r="N6" s="18">
        <v>10</v>
      </c>
      <c r="O6" s="18">
        <v>11</v>
      </c>
      <c r="P6" s="19">
        <v>12</v>
      </c>
      <c r="Q6" s="17">
        <v>13</v>
      </c>
      <c r="R6" s="384">
        <v>14</v>
      </c>
      <c r="S6" s="18">
        <v>15</v>
      </c>
      <c r="T6" s="19">
        <v>16</v>
      </c>
      <c r="V6" s="399"/>
    </row>
    <row r="7" spans="1:27">
      <c r="A7" s="20">
        <v>1</v>
      </c>
      <c r="B7" s="21"/>
      <c r="C7" s="22" t="s">
        <v>12</v>
      </c>
      <c r="D7" s="23">
        <f>D8</f>
        <v>457</v>
      </c>
      <c r="E7" s="24">
        <f>SUM(E8:E8)</f>
        <v>0</v>
      </c>
      <c r="F7" s="25">
        <f>SUM(F8:F8)</f>
        <v>4805.2449475400017</v>
      </c>
      <c r="G7" s="25">
        <f>SUM(G8:G8)</f>
        <v>0</v>
      </c>
      <c r="H7" s="26">
        <f>SUM(H8:H8)</f>
        <v>0</v>
      </c>
      <c r="I7" s="27">
        <f t="shared" ref="I7:Z7" si="0">SUM(I8:I8)</f>
        <v>0</v>
      </c>
      <c r="J7" s="28">
        <f t="shared" si="0"/>
        <v>0</v>
      </c>
      <c r="K7" s="28">
        <f t="shared" si="0"/>
        <v>0</v>
      </c>
      <c r="L7" s="29">
        <f t="shared" si="0"/>
        <v>0</v>
      </c>
      <c r="M7" s="27">
        <f t="shared" si="0"/>
        <v>0</v>
      </c>
      <c r="N7" s="28">
        <f t="shared" si="0"/>
        <v>1701.6649475400018</v>
      </c>
      <c r="O7" s="28">
        <f t="shared" si="0"/>
        <v>0</v>
      </c>
      <c r="P7" s="29">
        <f t="shared" si="0"/>
        <v>0</v>
      </c>
      <c r="Q7" s="27">
        <f t="shared" si="0"/>
        <v>0</v>
      </c>
      <c r="R7" s="385">
        <f t="shared" si="0"/>
        <v>3103.58</v>
      </c>
      <c r="S7" s="28">
        <f t="shared" si="0"/>
        <v>0</v>
      </c>
      <c r="T7" s="30">
        <f t="shared" si="0"/>
        <v>0</v>
      </c>
      <c r="V7" s="28">
        <f t="shared" si="0"/>
        <v>1664.2283186941218</v>
      </c>
      <c r="W7" s="28">
        <f t="shared" si="0"/>
        <v>291623.36</v>
      </c>
      <c r="X7" s="28">
        <f t="shared" si="0"/>
        <v>4811.7854399999997</v>
      </c>
      <c r="Y7" s="28">
        <f t="shared" si="0"/>
        <v>1486.4020601405568</v>
      </c>
      <c r="Z7" s="28">
        <f t="shared" si="0"/>
        <v>3188.0670076805586</v>
      </c>
      <c r="AA7" s="315"/>
    </row>
    <row r="8" spans="1:27" ht="15.75">
      <c r="A8" s="31"/>
      <c r="B8" s="32">
        <v>1</v>
      </c>
      <c r="C8" s="33" t="s">
        <v>13</v>
      </c>
      <c r="D8" s="34">
        <v>457</v>
      </c>
      <c r="E8" s="35">
        <f>I8+M8+Q8</f>
        <v>0</v>
      </c>
      <c r="F8" s="36">
        <f>J8+N8+R8</f>
        <v>4805.2449475400017</v>
      </c>
      <c r="G8" s="36">
        <f t="shared" ref="G8" si="1">K8+O8+S8</f>
        <v>0</v>
      </c>
      <c r="H8" s="36">
        <f>L8+P8+T8</f>
        <v>0</v>
      </c>
      <c r="I8" s="37"/>
      <c r="J8" s="38"/>
      <c r="K8" s="38"/>
      <c r="L8" s="39"/>
      <c r="M8" s="37"/>
      <c r="N8" s="38">
        <f>'налоги (2)'!W17</f>
        <v>1701.6649475400018</v>
      </c>
      <c r="O8" s="38"/>
      <c r="P8" s="39"/>
      <c r="Q8" s="37"/>
      <c r="R8" s="386">
        <v>3103.58</v>
      </c>
      <c r="S8" s="38"/>
      <c r="T8" s="40"/>
      <c r="V8" s="399">
        <f>N8-N8*2.2%</f>
        <v>1664.2283186941218</v>
      </c>
      <c r="W8" s="396">
        <v>291623.36</v>
      </c>
      <c r="X8" s="403">
        <f>W8*2.2/100/4*3</f>
        <v>4811.7854399999997</v>
      </c>
      <c r="Y8">
        <f>X8*$X$73</f>
        <v>1486.4020601405568</v>
      </c>
      <c r="Z8" s="315">
        <f>N8+Y8</f>
        <v>3188.0670076805586</v>
      </c>
      <c r="AA8" s="315"/>
    </row>
    <row r="9" spans="1:27">
      <c r="A9" s="20">
        <v>2</v>
      </c>
      <c r="B9" s="21"/>
      <c r="C9" s="41" t="s">
        <v>14</v>
      </c>
      <c r="D9" s="42">
        <f>SUM(D10:D11)</f>
        <v>0</v>
      </c>
      <c r="E9" s="43">
        <f>SUM(E10:E11)</f>
        <v>0</v>
      </c>
      <c r="F9" s="44">
        <f>SUM(F10:F11)</f>
        <v>6206.9335607800003</v>
      </c>
      <c r="G9" s="44">
        <f>SUM(G10:G11)</f>
        <v>0</v>
      </c>
      <c r="H9" s="45">
        <f>SUM(H10:H11)</f>
        <v>0</v>
      </c>
      <c r="I9" s="43">
        <f t="shared" ref="I9:Y9" si="2">SUM(I10:I11)</f>
        <v>0</v>
      </c>
      <c r="J9" s="44">
        <f t="shared" si="2"/>
        <v>0</v>
      </c>
      <c r="K9" s="44">
        <f t="shared" ref="K9" si="3">SUM(K10:K11)</f>
        <v>0</v>
      </c>
      <c r="L9" s="45">
        <f t="shared" si="2"/>
        <v>0</v>
      </c>
      <c r="M9" s="43">
        <f t="shared" si="2"/>
        <v>0</v>
      </c>
      <c r="N9" s="44">
        <f t="shared" si="2"/>
        <v>2247.1335607800006</v>
      </c>
      <c r="O9" s="44">
        <f t="shared" si="2"/>
        <v>0</v>
      </c>
      <c r="P9" s="45">
        <f t="shared" si="2"/>
        <v>0</v>
      </c>
      <c r="Q9" s="43">
        <f t="shared" si="2"/>
        <v>0</v>
      </c>
      <c r="R9" s="387">
        <f t="shared" si="2"/>
        <v>3959.8</v>
      </c>
      <c r="S9" s="44">
        <f t="shared" si="2"/>
        <v>0</v>
      </c>
      <c r="T9" s="46">
        <f t="shared" si="2"/>
        <v>0</v>
      </c>
      <c r="V9" s="44">
        <f t="shared" si="2"/>
        <v>2197.6966224428406</v>
      </c>
      <c r="W9" s="44">
        <f t="shared" si="2"/>
        <v>420300.79</v>
      </c>
      <c r="X9" s="44">
        <f t="shared" si="2"/>
        <v>6934.9630349999998</v>
      </c>
      <c r="Y9" s="44">
        <f t="shared" si="2"/>
        <v>2142.2699475607978</v>
      </c>
      <c r="Z9" s="44">
        <f t="shared" ref="Z9" si="4">SUM(Z10:Z11)</f>
        <v>4389.403508340798</v>
      </c>
      <c r="AA9" s="315"/>
    </row>
    <row r="10" spans="1:27" ht="15.75">
      <c r="A10" s="31"/>
      <c r="B10" s="32">
        <v>2</v>
      </c>
      <c r="C10" s="47" t="s">
        <v>15</v>
      </c>
      <c r="D10" s="34"/>
      <c r="E10" s="35">
        <f t="shared" ref="E10:E11" si="5">I10+M10+Q10</f>
        <v>0</v>
      </c>
      <c r="F10" s="36">
        <f t="shared" ref="F10:F11" si="6">J10+N10+R10</f>
        <v>2284.0313306800008</v>
      </c>
      <c r="G10" s="36">
        <f t="shared" ref="G10:G11" si="7">K10+O10+S10</f>
        <v>0</v>
      </c>
      <c r="H10" s="36">
        <f t="shared" ref="H10:H11" si="8">L10+P10+T10</f>
        <v>0</v>
      </c>
      <c r="I10" s="37"/>
      <c r="J10" s="38"/>
      <c r="K10" s="38"/>
      <c r="L10" s="39"/>
      <c r="M10" s="37"/>
      <c r="N10" s="38">
        <f>'налоги (2)'!W19</f>
        <v>1602.0013306800008</v>
      </c>
      <c r="O10" s="38"/>
      <c r="P10" s="39"/>
      <c r="Q10" s="37"/>
      <c r="R10" s="386">
        <v>682.03</v>
      </c>
      <c r="S10" s="38"/>
      <c r="T10" s="40"/>
      <c r="V10" s="399">
        <f t="shared" ref="V10:V71" si="9">N10-N10*2.2%</f>
        <v>1566.7573014050408</v>
      </c>
      <c r="W10" s="398">
        <v>268404.09999999998</v>
      </c>
      <c r="X10" s="403">
        <f t="shared" ref="X10:X11" si="10">W10*2.2/100/4*3</f>
        <v>4428.6676499999994</v>
      </c>
      <c r="Y10">
        <f t="shared" ref="Y10:Y11" si="11">X10*$X$73</f>
        <v>1368.0536675462899</v>
      </c>
      <c r="Z10" s="315">
        <f t="shared" ref="Z10:Z11" si="12">N10+Y10</f>
        <v>2970.054998226291</v>
      </c>
      <c r="AA10" s="315"/>
    </row>
    <row r="11" spans="1:27" ht="15.75">
      <c r="A11" s="31"/>
      <c r="B11" s="32">
        <v>3</v>
      </c>
      <c r="C11" s="47" t="s">
        <v>16</v>
      </c>
      <c r="D11" s="34"/>
      <c r="E11" s="35">
        <f t="shared" si="5"/>
        <v>0</v>
      </c>
      <c r="F11" s="36">
        <f t="shared" si="6"/>
        <v>3922.9022300999995</v>
      </c>
      <c r="G11" s="36">
        <f t="shared" si="7"/>
        <v>0</v>
      </c>
      <c r="H11" s="36">
        <f t="shared" si="8"/>
        <v>0</v>
      </c>
      <c r="I11" s="37"/>
      <c r="J11" s="38"/>
      <c r="K11" s="38"/>
      <c r="L11" s="39"/>
      <c r="M11" s="37"/>
      <c r="N11" s="38">
        <f>'налоги (2)'!W20</f>
        <v>645.13223009999979</v>
      </c>
      <c r="O11" s="38"/>
      <c r="P11" s="39"/>
      <c r="Q11" s="37"/>
      <c r="R11" s="386">
        <v>3277.77</v>
      </c>
      <c r="S11" s="38"/>
      <c r="T11" s="40"/>
      <c r="V11" s="399">
        <f t="shared" si="9"/>
        <v>630.9393210377998</v>
      </c>
      <c r="W11" s="396">
        <v>151896.69</v>
      </c>
      <c r="X11" s="403">
        <f t="shared" si="10"/>
        <v>2506.2953850000004</v>
      </c>
      <c r="Y11">
        <f t="shared" si="11"/>
        <v>774.21628001450767</v>
      </c>
      <c r="Z11" s="315">
        <f t="shared" si="12"/>
        <v>1419.3485101145075</v>
      </c>
      <c r="AA11" s="315"/>
    </row>
    <row r="12" spans="1:27">
      <c r="A12" s="20">
        <v>3</v>
      </c>
      <c r="B12" s="21"/>
      <c r="C12" s="22" t="s">
        <v>17</v>
      </c>
      <c r="D12" s="23">
        <f>SUM(D13:D17)</f>
        <v>0</v>
      </c>
      <c r="E12" s="24">
        <f>SUM(E13:E17)</f>
        <v>0</v>
      </c>
      <c r="F12" s="25">
        <f t="shared" ref="F12:G12" si="13">SUM(F13:F17)</f>
        <v>17453.691713660002</v>
      </c>
      <c r="G12" s="25">
        <f t="shared" si="13"/>
        <v>0</v>
      </c>
      <c r="H12" s="26">
        <f>SUM(H13:H17)</f>
        <v>0</v>
      </c>
      <c r="I12" s="24">
        <f t="shared" ref="I12:Y12" si="14">SUM(I13:I17)</f>
        <v>0</v>
      </c>
      <c r="J12" s="25">
        <f t="shared" si="14"/>
        <v>0</v>
      </c>
      <c r="K12" s="25">
        <f t="shared" ref="K12" si="15">SUM(K13:K17)</f>
        <v>0</v>
      </c>
      <c r="L12" s="26">
        <f t="shared" si="14"/>
        <v>0</v>
      </c>
      <c r="M12" s="24">
        <f t="shared" si="14"/>
        <v>0</v>
      </c>
      <c r="N12" s="25">
        <f t="shared" si="14"/>
        <v>5909.4417136600023</v>
      </c>
      <c r="O12" s="25">
        <f t="shared" si="14"/>
        <v>0</v>
      </c>
      <c r="P12" s="26">
        <f t="shared" si="14"/>
        <v>0</v>
      </c>
      <c r="Q12" s="24">
        <f t="shared" si="14"/>
        <v>0</v>
      </c>
      <c r="R12" s="388">
        <f t="shared" si="14"/>
        <v>11544.25</v>
      </c>
      <c r="S12" s="25">
        <f t="shared" si="14"/>
        <v>0</v>
      </c>
      <c r="T12" s="48">
        <f t="shared" si="14"/>
        <v>0</v>
      </c>
      <c r="V12" s="25">
        <f t="shared" si="14"/>
        <v>5779.4339959594827</v>
      </c>
      <c r="W12" s="25">
        <f t="shared" si="14"/>
        <v>1122783.71</v>
      </c>
      <c r="X12" s="25">
        <f t="shared" si="14"/>
        <v>18525.931215000004</v>
      </c>
      <c r="Y12" s="25">
        <f t="shared" si="14"/>
        <v>5722.8200773636854</v>
      </c>
      <c r="Z12" s="25">
        <f t="shared" ref="Z12" si="16">SUM(Z13:Z17)</f>
        <v>11632.261791023688</v>
      </c>
      <c r="AA12" s="315"/>
    </row>
    <row r="13" spans="1:27" ht="15.75">
      <c r="A13" s="31"/>
      <c r="B13" s="49">
        <v>4</v>
      </c>
      <c r="C13" s="47" t="s">
        <v>18</v>
      </c>
      <c r="D13" s="50"/>
      <c r="E13" s="35">
        <f t="shared" ref="E13:E17" si="17">I13+M13+Q13</f>
        <v>0</v>
      </c>
      <c r="F13" s="36">
        <f t="shared" ref="F13:F17" si="18">J13+N13+R13</f>
        <v>3387.6113628800008</v>
      </c>
      <c r="G13" s="36">
        <f t="shared" ref="G13:G17" si="19">K13+O13+S13</f>
        <v>0</v>
      </c>
      <c r="H13" s="36">
        <f t="shared" ref="H13:H17" si="20">L13+P13+T13</f>
        <v>0</v>
      </c>
      <c r="I13" s="37"/>
      <c r="J13" s="38"/>
      <c r="K13" s="38"/>
      <c r="L13" s="39"/>
      <c r="M13" s="37"/>
      <c r="N13" s="38">
        <f>'налоги (2)'!W22</f>
        <v>847.83136288000048</v>
      </c>
      <c r="O13" s="38"/>
      <c r="P13" s="39"/>
      <c r="Q13" s="37"/>
      <c r="R13" s="386">
        <v>2539.7800000000002</v>
      </c>
      <c r="S13" s="38"/>
      <c r="T13" s="40"/>
      <c r="V13" s="399">
        <f t="shared" si="9"/>
        <v>829.17907289664049</v>
      </c>
      <c r="W13" s="396">
        <v>193524.13</v>
      </c>
      <c r="X13" s="403">
        <f t="shared" ref="X13:X17" si="21">W13*2.2/100/4*3</f>
        <v>3193.1481450000006</v>
      </c>
      <c r="Y13">
        <f t="shared" ref="Y13:Y17" si="22">X13*$X$73</f>
        <v>986.39102683306646</v>
      </c>
      <c r="Z13" s="315">
        <f t="shared" ref="Z13:Z17" si="23">N13+Y13</f>
        <v>1834.2223897130671</v>
      </c>
      <c r="AA13" s="315"/>
    </row>
    <row r="14" spans="1:27" ht="15.75">
      <c r="A14" s="31"/>
      <c r="B14" s="49">
        <v>5</v>
      </c>
      <c r="C14" s="47" t="s">
        <v>19</v>
      </c>
      <c r="D14" s="50"/>
      <c r="E14" s="35">
        <f t="shared" si="17"/>
        <v>0</v>
      </c>
      <c r="F14" s="36">
        <f t="shared" si="18"/>
        <v>3787.9584826000018</v>
      </c>
      <c r="G14" s="36">
        <f t="shared" si="19"/>
        <v>0</v>
      </c>
      <c r="H14" s="36">
        <f t="shared" si="20"/>
        <v>0</v>
      </c>
      <c r="I14" s="37"/>
      <c r="J14" s="38"/>
      <c r="K14" s="38"/>
      <c r="L14" s="39"/>
      <c r="M14" s="37"/>
      <c r="N14" s="38">
        <f>'налоги (2)'!W23</f>
        <v>1629.1684826000017</v>
      </c>
      <c r="O14" s="38"/>
      <c r="P14" s="39"/>
      <c r="Q14" s="37"/>
      <c r="R14" s="386">
        <v>2158.79</v>
      </c>
      <c r="S14" s="38"/>
      <c r="T14" s="40"/>
      <c r="V14" s="399">
        <f t="shared" si="9"/>
        <v>1593.3267759828016</v>
      </c>
      <c r="W14" s="396">
        <v>274504.42</v>
      </c>
      <c r="X14" s="403">
        <f t="shared" si="21"/>
        <v>4529.3229300000003</v>
      </c>
      <c r="Y14">
        <f t="shared" si="22"/>
        <v>1399.1469524447175</v>
      </c>
      <c r="Z14" s="315">
        <f t="shared" si="23"/>
        <v>3028.3154350447194</v>
      </c>
      <c r="AA14" s="315"/>
    </row>
    <row r="15" spans="1:27" ht="15.75">
      <c r="A15" s="31"/>
      <c r="B15" s="49">
        <v>6</v>
      </c>
      <c r="C15" s="47" t="s">
        <v>20</v>
      </c>
      <c r="D15" s="50"/>
      <c r="E15" s="35">
        <f t="shared" si="17"/>
        <v>0</v>
      </c>
      <c r="F15" s="36">
        <f t="shared" si="18"/>
        <v>2150.1000756400003</v>
      </c>
      <c r="G15" s="36">
        <f t="shared" si="19"/>
        <v>0</v>
      </c>
      <c r="H15" s="36">
        <f t="shared" si="20"/>
        <v>0</v>
      </c>
      <c r="I15" s="37"/>
      <c r="J15" s="38"/>
      <c r="K15" s="38"/>
      <c r="L15" s="39"/>
      <c r="M15" s="37"/>
      <c r="N15" s="38">
        <f>'налоги (2)'!W24</f>
        <v>790.01007564000031</v>
      </c>
      <c r="O15" s="38"/>
      <c r="P15" s="39"/>
      <c r="Q15" s="37"/>
      <c r="R15" s="386">
        <v>1360.09</v>
      </c>
      <c r="S15" s="38"/>
      <c r="T15" s="40"/>
      <c r="V15" s="399">
        <f t="shared" si="9"/>
        <v>772.62985397592035</v>
      </c>
      <c r="W15" s="396">
        <v>175817.71</v>
      </c>
      <c r="X15" s="403">
        <f t="shared" si="21"/>
        <v>2900.9922149999998</v>
      </c>
      <c r="Y15">
        <f t="shared" si="22"/>
        <v>896.14153802080523</v>
      </c>
      <c r="Z15" s="315">
        <f t="shared" si="23"/>
        <v>1686.1516136608057</v>
      </c>
      <c r="AA15" s="315"/>
    </row>
    <row r="16" spans="1:27" ht="15.75">
      <c r="A16" s="31"/>
      <c r="B16" s="49">
        <v>7</v>
      </c>
      <c r="C16" s="47" t="s">
        <v>21</v>
      </c>
      <c r="D16" s="50"/>
      <c r="E16" s="35">
        <f t="shared" si="17"/>
        <v>0</v>
      </c>
      <c r="F16" s="36">
        <f t="shared" si="18"/>
        <v>4575.8070387199996</v>
      </c>
      <c r="G16" s="36">
        <f t="shared" si="19"/>
        <v>0</v>
      </c>
      <c r="H16" s="36">
        <f t="shared" si="20"/>
        <v>0</v>
      </c>
      <c r="I16" s="37"/>
      <c r="J16" s="38"/>
      <c r="K16" s="38"/>
      <c r="L16" s="39"/>
      <c r="M16" s="37"/>
      <c r="N16" s="38">
        <f>'налоги (2)'!W25</f>
        <v>1276.7170387199997</v>
      </c>
      <c r="O16" s="38"/>
      <c r="P16" s="39"/>
      <c r="Q16" s="37"/>
      <c r="R16" s="386">
        <v>3299.09</v>
      </c>
      <c r="S16" s="38"/>
      <c r="T16" s="40"/>
      <c r="V16" s="399">
        <f t="shared" si="9"/>
        <v>1248.6292638681596</v>
      </c>
      <c r="W16" s="396">
        <v>243130.37</v>
      </c>
      <c r="X16" s="403">
        <f t="shared" si="21"/>
        <v>4011.6511050000004</v>
      </c>
      <c r="Y16">
        <f t="shared" si="22"/>
        <v>1239.233656901614</v>
      </c>
      <c r="Z16" s="315">
        <f t="shared" si="23"/>
        <v>2515.9506956216137</v>
      </c>
      <c r="AA16" s="315"/>
    </row>
    <row r="17" spans="1:27" ht="15.75">
      <c r="A17" s="31"/>
      <c r="B17" s="49">
        <v>8</v>
      </c>
      <c r="C17" s="47" t="s">
        <v>22</v>
      </c>
      <c r="D17" s="50"/>
      <c r="E17" s="35">
        <f t="shared" si="17"/>
        <v>0</v>
      </c>
      <c r="F17" s="36">
        <f t="shared" si="18"/>
        <v>3552.2147538200006</v>
      </c>
      <c r="G17" s="36">
        <f t="shared" si="19"/>
        <v>0</v>
      </c>
      <c r="H17" s="36">
        <f t="shared" si="20"/>
        <v>0</v>
      </c>
      <c r="I17" s="37"/>
      <c r="J17" s="38"/>
      <c r="K17" s="38"/>
      <c r="L17" s="39"/>
      <c r="M17" s="37"/>
      <c r="N17" s="38">
        <f>'налоги (2)'!W26</f>
        <v>1365.7147538200006</v>
      </c>
      <c r="O17" s="38"/>
      <c r="P17" s="39"/>
      <c r="Q17" s="37"/>
      <c r="R17" s="386">
        <v>2186.5</v>
      </c>
      <c r="S17" s="38"/>
      <c r="T17" s="40"/>
      <c r="V17" s="399">
        <f t="shared" si="9"/>
        <v>1335.6690292359606</v>
      </c>
      <c r="W17" s="396">
        <v>235807.08</v>
      </c>
      <c r="X17" s="403">
        <f t="shared" si="21"/>
        <v>3890.81682</v>
      </c>
      <c r="Y17">
        <f t="shared" si="22"/>
        <v>1201.9069031634815</v>
      </c>
      <c r="Z17" s="315">
        <f t="shared" si="23"/>
        <v>2567.6216569834824</v>
      </c>
      <c r="AA17" s="315"/>
    </row>
    <row r="18" spans="1:27">
      <c r="A18" s="20">
        <v>4</v>
      </c>
      <c r="B18" s="49"/>
      <c r="C18" s="22" t="s">
        <v>23</v>
      </c>
      <c r="D18" s="23">
        <f>D19</f>
        <v>0</v>
      </c>
      <c r="E18" s="24">
        <f t="shared" ref="E18:Z18" si="24">SUM(E19:E19)</f>
        <v>0</v>
      </c>
      <c r="F18" s="25">
        <f t="shared" si="24"/>
        <v>2668.5457490999997</v>
      </c>
      <c r="G18" s="25">
        <f t="shared" si="24"/>
        <v>0</v>
      </c>
      <c r="H18" s="26">
        <f t="shared" si="24"/>
        <v>0</v>
      </c>
      <c r="I18" s="24">
        <f t="shared" si="24"/>
        <v>0</v>
      </c>
      <c r="J18" s="25">
        <f t="shared" si="24"/>
        <v>234</v>
      </c>
      <c r="K18" s="25">
        <f t="shared" si="24"/>
        <v>0</v>
      </c>
      <c r="L18" s="26">
        <f t="shared" si="24"/>
        <v>0</v>
      </c>
      <c r="M18" s="24">
        <f t="shared" si="24"/>
        <v>0</v>
      </c>
      <c r="N18" s="25">
        <f t="shared" si="24"/>
        <v>1445.6557490999999</v>
      </c>
      <c r="O18" s="25">
        <f t="shared" si="24"/>
        <v>0</v>
      </c>
      <c r="P18" s="26">
        <f t="shared" si="24"/>
        <v>0</v>
      </c>
      <c r="Q18" s="24">
        <f t="shared" si="24"/>
        <v>0</v>
      </c>
      <c r="R18" s="388">
        <f t="shared" si="24"/>
        <v>988.89</v>
      </c>
      <c r="S18" s="25">
        <f t="shared" si="24"/>
        <v>0</v>
      </c>
      <c r="T18" s="48">
        <f t="shared" si="24"/>
        <v>0</v>
      </c>
      <c r="V18" s="48">
        <f t="shared" si="24"/>
        <v>1413.8513226197999</v>
      </c>
      <c r="W18" s="48">
        <f t="shared" si="24"/>
        <v>271705.58</v>
      </c>
      <c r="X18" s="48">
        <f t="shared" si="24"/>
        <v>4483.1420700000008</v>
      </c>
      <c r="Y18" s="48">
        <f t="shared" si="24"/>
        <v>1384.8812861345709</v>
      </c>
      <c r="Z18" s="48">
        <f t="shared" si="24"/>
        <v>2830.5370352345708</v>
      </c>
      <c r="AA18" s="315"/>
    </row>
    <row r="19" spans="1:27" ht="15.75">
      <c r="A19" s="31"/>
      <c r="B19" s="49">
        <v>9</v>
      </c>
      <c r="C19" s="47" t="s">
        <v>24</v>
      </c>
      <c r="D19" s="34"/>
      <c r="E19" s="35">
        <f>I19+M19+Q19</f>
        <v>0</v>
      </c>
      <c r="F19" s="36">
        <f>J19+N19+R19</f>
        <v>2668.5457490999997</v>
      </c>
      <c r="G19" s="36">
        <f t="shared" ref="G19" si="25">K19+O19+S19</f>
        <v>0</v>
      </c>
      <c r="H19" s="36">
        <f>L19+P19+T19</f>
        <v>0</v>
      </c>
      <c r="I19" s="37"/>
      <c r="J19" s="38">
        <f>180+54</f>
        <v>234</v>
      </c>
      <c r="K19" s="38"/>
      <c r="L19" s="39"/>
      <c r="M19" s="37"/>
      <c r="N19" s="38">
        <f>'налоги (2)'!W28</f>
        <v>1445.6557490999999</v>
      </c>
      <c r="O19" s="38"/>
      <c r="P19" s="39"/>
      <c r="Q19" s="37"/>
      <c r="R19" s="386">
        <v>988.89</v>
      </c>
      <c r="S19" s="38"/>
      <c r="T19" s="40"/>
      <c r="V19" s="399">
        <f t="shared" si="9"/>
        <v>1413.8513226197999</v>
      </c>
      <c r="W19" s="396">
        <v>271705.58</v>
      </c>
      <c r="X19" s="403">
        <f t="shared" ref="X19" si="26">W19*2.2/100/4*3</f>
        <v>4483.1420700000008</v>
      </c>
      <c r="Y19">
        <f>X19*$X$73</f>
        <v>1384.8812861345709</v>
      </c>
      <c r="Z19" s="315">
        <f>N19+Y19</f>
        <v>2830.5370352345708</v>
      </c>
      <c r="AA19" s="315"/>
    </row>
    <row r="20" spans="1:27">
      <c r="A20" s="20">
        <v>5</v>
      </c>
      <c r="B20" s="51"/>
      <c r="C20" s="52" t="s">
        <v>25</v>
      </c>
      <c r="D20" s="23">
        <f>D21</f>
        <v>0</v>
      </c>
      <c r="E20" s="24">
        <f t="shared" ref="E20:Y20" si="27">SUM(E21:E22)</f>
        <v>0</v>
      </c>
      <c r="F20" s="25">
        <f t="shared" si="27"/>
        <v>12817.168781859998</v>
      </c>
      <c r="G20" s="25">
        <f t="shared" ref="G20" si="28">SUM(G21:G22)</f>
        <v>0</v>
      </c>
      <c r="H20" s="26">
        <f t="shared" si="27"/>
        <v>0</v>
      </c>
      <c r="I20" s="24">
        <f t="shared" si="27"/>
        <v>0</v>
      </c>
      <c r="J20" s="25">
        <f t="shared" si="27"/>
        <v>0</v>
      </c>
      <c r="K20" s="25">
        <f t="shared" ref="K20" si="29">SUM(K21:K22)</f>
        <v>0</v>
      </c>
      <c r="L20" s="26">
        <f t="shared" si="27"/>
        <v>0</v>
      </c>
      <c r="M20" s="24">
        <f t="shared" si="27"/>
        <v>0</v>
      </c>
      <c r="N20" s="25">
        <f t="shared" si="27"/>
        <v>5482.5587818599997</v>
      </c>
      <c r="O20" s="25">
        <f t="shared" si="27"/>
        <v>0</v>
      </c>
      <c r="P20" s="26">
        <f t="shared" si="27"/>
        <v>0</v>
      </c>
      <c r="Q20" s="24">
        <f t="shared" si="27"/>
        <v>0</v>
      </c>
      <c r="R20" s="388">
        <f t="shared" si="27"/>
        <v>7334.61</v>
      </c>
      <c r="S20" s="25">
        <f t="shared" si="27"/>
        <v>0</v>
      </c>
      <c r="T20" s="48">
        <f t="shared" si="27"/>
        <v>0</v>
      </c>
      <c r="V20" s="48">
        <f t="shared" si="27"/>
        <v>5361.9424886590796</v>
      </c>
      <c r="W20" s="48">
        <f t="shared" si="27"/>
        <v>911524.66999999993</v>
      </c>
      <c r="X20" s="48">
        <f t="shared" si="27"/>
        <v>15040.157055000001</v>
      </c>
      <c r="Y20" s="48">
        <f t="shared" si="27"/>
        <v>4646.0343484038503</v>
      </c>
      <c r="Z20" s="48">
        <f t="shared" ref="Z20" si="30">SUM(Z21:Z22)</f>
        <v>10128.593130263849</v>
      </c>
      <c r="AA20" s="315"/>
    </row>
    <row r="21" spans="1:27" ht="15.75">
      <c r="A21" s="53"/>
      <c r="B21" s="54">
        <v>10</v>
      </c>
      <c r="C21" s="55" t="s">
        <v>26</v>
      </c>
      <c r="D21" s="34"/>
      <c r="E21" s="35">
        <f t="shared" ref="E21:E22" si="31">I21+M21+Q21</f>
        <v>0</v>
      </c>
      <c r="F21" s="36">
        <f t="shared" ref="F21:F22" si="32">J21+N21+R21</f>
        <v>11175.424040279999</v>
      </c>
      <c r="G21" s="36">
        <f t="shared" ref="G21:G22" si="33">K21+O21+S21</f>
        <v>0</v>
      </c>
      <c r="H21" s="36">
        <f t="shared" ref="H21:H22" si="34">L21+P21+T21</f>
        <v>0</v>
      </c>
      <c r="I21" s="37"/>
      <c r="J21" s="38"/>
      <c r="K21" s="38"/>
      <c r="L21" s="39"/>
      <c r="M21" s="37"/>
      <c r="N21" s="38">
        <f>'налоги (2)'!W30</f>
        <v>4062.73404028</v>
      </c>
      <c r="O21" s="38"/>
      <c r="P21" s="39"/>
      <c r="Q21" s="37"/>
      <c r="R21" s="386">
        <v>7112.69</v>
      </c>
      <c r="S21" s="38"/>
      <c r="T21" s="40"/>
      <c r="V21" s="399">
        <f t="shared" si="9"/>
        <v>3973.3538913938401</v>
      </c>
      <c r="W21" s="396">
        <v>699433.59</v>
      </c>
      <c r="X21" s="403">
        <f t="shared" ref="X21:X22" si="35">W21*2.2/100/4*3</f>
        <v>11540.654235000002</v>
      </c>
      <c r="Y21">
        <f t="shared" ref="Y21:Y22" si="36">X21*$X$73</f>
        <v>3565.0077178573961</v>
      </c>
      <c r="Z21" s="315">
        <f t="shared" ref="Z21:Z22" si="37">N21+Y21</f>
        <v>7627.7417581373957</v>
      </c>
      <c r="AA21" s="315"/>
    </row>
    <row r="22" spans="1:27" ht="15.75">
      <c r="A22" s="53"/>
      <c r="B22" s="54">
        <v>11</v>
      </c>
      <c r="C22" s="55" t="s">
        <v>27</v>
      </c>
      <c r="D22" s="34"/>
      <c r="E22" s="35">
        <f t="shared" si="31"/>
        <v>0</v>
      </c>
      <c r="F22" s="36">
        <f t="shared" si="32"/>
        <v>1641.7447415799993</v>
      </c>
      <c r="G22" s="36">
        <f t="shared" si="33"/>
        <v>0</v>
      </c>
      <c r="H22" s="36">
        <f t="shared" si="34"/>
        <v>0</v>
      </c>
      <c r="I22" s="37"/>
      <c r="J22" s="38"/>
      <c r="K22" s="38"/>
      <c r="L22" s="39"/>
      <c r="M22" s="37"/>
      <c r="N22" s="38">
        <f>'налоги (2)'!W31</f>
        <v>1419.8247415799992</v>
      </c>
      <c r="O22" s="38"/>
      <c r="P22" s="39"/>
      <c r="Q22" s="37"/>
      <c r="R22" s="386">
        <v>221.92</v>
      </c>
      <c r="S22" s="38"/>
      <c r="T22" s="40"/>
      <c r="V22" s="399">
        <f t="shared" si="9"/>
        <v>1388.5885972652393</v>
      </c>
      <c r="W22" s="397">
        <v>212091.08</v>
      </c>
      <c r="X22" s="403">
        <f t="shared" si="35"/>
        <v>3499.5028199999997</v>
      </c>
      <c r="Y22">
        <f t="shared" si="36"/>
        <v>1081.0266305464543</v>
      </c>
      <c r="Z22" s="315">
        <f t="shared" si="37"/>
        <v>2500.8513721264535</v>
      </c>
      <c r="AA22" s="315"/>
    </row>
    <row r="23" spans="1:27">
      <c r="A23" s="20">
        <v>6</v>
      </c>
      <c r="B23" s="54"/>
      <c r="C23" s="22" t="s">
        <v>28</v>
      </c>
      <c r="D23" s="23">
        <f>D24</f>
        <v>610</v>
      </c>
      <c r="E23" s="24">
        <f t="shared" ref="E23:Z23" si="38">SUM(E24:E24)</f>
        <v>0</v>
      </c>
      <c r="F23" s="25">
        <f t="shared" si="38"/>
        <v>4559.2996709399995</v>
      </c>
      <c r="G23" s="25">
        <f t="shared" si="38"/>
        <v>0</v>
      </c>
      <c r="H23" s="26">
        <f t="shared" si="38"/>
        <v>0</v>
      </c>
      <c r="I23" s="24">
        <f t="shared" si="38"/>
        <v>0</v>
      </c>
      <c r="J23" s="25">
        <f t="shared" si="38"/>
        <v>0</v>
      </c>
      <c r="K23" s="25">
        <f t="shared" si="38"/>
        <v>0</v>
      </c>
      <c r="L23" s="26">
        <f t="shared" si="38"/>
        <v>0</v>
      </c>
      <c r="M23" s="24">
        <f t="shared" si="38"/>
        <v>0</v>
      </c>
      <c r="N23" s="25">
        <f t="shared" si="38"/>
        <v>1800.9596709399993</v>
      </c>
      <c r="O23" s="25">
        <f t="shared" si="38"/>
        <v>0</v>
      </c>
      <c r="P23" s="26">
        <f t="shared" si="38"/>
        <v>0</v>
      </c>
      <c r="Q23" s="24">
        <f t="shared" si="38"/>
        <v>0</v>
      </c>
      <c r="R23" s="388">
        <f t="shared" si="38"/>
        <v>2758.34</v>
      </c>
      <c r="S23" s="25">
        <f t="shared" si="38"/>
        <v>0</v>
      </c>
      <c r="T23" s="48">
        <f t="shared" si="38"/>
        <v>0</v>
      </c>
      <c r="V23" s="25">
        <f t="shared" si="38"/>
        <v>1761.3385581793193</v>
      </c>
      <c r="W23" s="25">
        <f t="shared" si="38"/>
        <v>303985.71000000002</v>
      </c>
      <c r="X23" s="25">
        <f t="shared" si="38"/>
        <v>5015.7642150000011</v>
      </c>
      <c r="Y23" s="25">
        <f t="shared" si="38"/>
        <v>1549.4128645842707</v>
      </c>
      <c r="Z23" s="25">
        <f t="shared" si="38"/>
        <v>3350.37253552427</v>
      </c>
      <c r="AA23" s="315"/>
    </row>
    <row r="24" spans="1:27" ht="15.75">
      <c r="A24" s="53"/>
      <c r="B24" s="54">
        <v>12</v>
      </c>
      <c r="C24" s="55" t="s">
        <v>29</v>
      </c>
      <c r="D24" s="34">
        <v>610</v>
      </c>
      <c r="E24" s="35">
        <f>I24+M24+Q24</f>
        <v>0</v>
      </c>
      <c r="F24" s="36">
        <f>J24+N24+R24</f>
        <v>4559.2996709399995</v>
      </c>
      <c r="G24" s="36">
        <f t="shared" ref="G24" si="39">K24+O24+S24</f>
        <v>0</v>
      </c>
      <c r="H24" s="36">
        <f>L24+P24+T24</f>
        <v>0</v>
      </c>
      <c r="I24" s="37"/>
      <c r="J24" s="38"/>
      <c r="K24" s="38"/>
      <c r="L24" s="39"/>
      <c r="M24" s="37"/>
      <c r="N24" s="38">
        <f>'налоги (2)'!W33</f>
        <v>1800.9596709399993</v>
      </c>
      <c r="O24" s="38"/>
      <c r="P24" s="39"/>
      <c r="Q24" s="37"/>
      <c r="R24" s="386">
        <v>2758.34</v>
      </c>
      <c r="S24" s="38"/>
      <c r="T24" s="40"/>
      <c r="V24" s="399">
        <f t="shared" si="9"/>
        <v>1761.3385581793193</v>
      </c>
      <c r="W24" s="396">
        <v>303985.71000000002</v>
      </c>
      <c r="X24" s="403">
        <f t="shared" ref="X24" si="40">W24*2.2/100/4*3</f>
        <v>5015.7642150000011</v>
      </c>
      <c r="Y24">
        <f>X24*$X$73</f>
        <v>1549.4128645842707</v>
      </c>
      <c r="Z24" s="315">
        <f>N24+Y24</f>
        <v>3350.37253552427</v>
      </c>
      <c r="AA24" s="315"/>
    </row>
    <row r="25" spans="1:27">
      <c r="A25" s="20">
        <v>7</v>
      </c>
      <c r="B25" s="54"/>
      <c r="C25" s="52" t="s">
        <v>30</v>
      </c>
      <c r="D25" s="23">
        <v>729</v>
      </c>
      <c r="E25" s="24">
        <f t="shared" ref="E25:Y25" si="41">SUM(E26:E27)</f>
        <v>0</v>
      </c>
      <c r="F25" s="25">
        <f t="shared" si="41"/>
        <v>10400.319361720001</v>
      </c>
      <c r="G25" s="25">
        <f t="shared" ref="G25" si="42">SUM(G26:G27)</f>
        <v>0</v>
      </c>
      <c r="H25" s="26">
        <f t="shared" si="41"/>
        <v>0</v>
      </c>
      <c r="I25" s="24">
        <f t="shared" si="41"/>
        <v>0</v>
      </c>
      <c r="J25" s="25">
        <f t="shared" si="41"/>
        <v>250</v>
      </c>
      <c r="K25" s="25">
        <f t="shared" ref="K25" si="43">SUM(K26:K27)</f>
        <v>0</v>
      </c>
      <c r="L25" s="26">
        <f t="shared" si="41"/>
        <v>0</v>
      </c>
      <c r="M25" s="24">
        <f t="shared" si="41"/>
        <v>0</v>
      </c>
      <c r="N25" s="25">
        <f t="shared" si="41"/>
        <v>2869.0693617200013</v>
      </c>
      <c r="O25" s="25">
        <f t="shared" si="41"/>
        <v>0</v>
      </c>
      <c r="P25" s="26">
        <f t="shared" si="41"/>
        <v>0</v>
      </c>
      <c r="Q25" s="24">
        <f t="shared" si="41"/>
        <v>0</v>
      </c>
      <c r="R25" s="388">
        <f t="shared" si="41"/>
        <v>7281.25</v>
      </c>
      <c r="S25" s="25">
        <f t="shared" si="41"/>
        <v>0</v>
      </c>
      <c r="T25" s="48">
        <f t="shared" si="41"/>
        <v>0</v>
      </c>
      <c r="V25" s="48">
        <f t="shared" si="41"/>
        <v>2805.9498357621615</v>
      </c>
      <c r="W25" s="48">
        <f t="shared" si="41"/>
        <v>643783.32000000007</v>
      </c>
      <c r="X25" s="48">
        <f t="shared" si="41"/>
        <v>10622.424780000001</v>
      </c>
      <c r="Y25" s="48">
        <f t="shared" si="41"/>
        <v>3281.3587125946547</v>
      </c>
      <c r="Z25" s="48">
        <f t="shared" ref="Z25" si="44">SUM(Z26:Z27)</f>
        <v>6150.4280743146555</v>
      </c>
      <c r="AA25" s="315"/>
    </row>
    <row r="26" spans="1:27" ht="15.75">
      <c r="A26" s="53"/>
      <c r="B26" s="54">
        <v>13</v>
      </c>
      <c r="C26" s="55" t="s">
        <v>31</v>
      </c>
      <c r="D26" s="34"/>
      <c r="E26" s="35">
        <f t="shared" ref="E26:E28" si="45">I26+M26+Q26</f>
        <v>0</v>
      </c>
      <c r="F26" s="36">
        <f t="shared" ref="F26:F28" si="46">J26+N26+R26</f>
        <v>7665.7076929200002</v>
      </c>
      <c r="G26" s="36">
        <f t="shared" ref="G26:G28" si="47">K26+O26+S26</f>
        <v>0</v>
      </c>
      <c r="H26" s="36">
        <f t="shared" ref="H26:H28" si="48">L26+P26+T26</f>
        <v>0</v>
      </c>
      <c r="I26" s="37"/>
      <c r="J26" s="38">
        <v>250</v>
      </c>
      <c r="K26" s="38"/>
      <c r="L26" s="39"/>
      <c r="M26" s="37"/>
      <c r="N26" s="38">
        <f>'налоги (2)'!W35</f>
        <v>1662.1276929200005</v>
      </c>
      <c r="O26" s="38"/>
      <c r="P26" s="39"/>
      <c r="Q26" s="37"/>
      <c r="R26" s="386">
        <v>5753.58</v>
      </c>
      <c r="S26" s="38"/>
      <c r="T26" s="40"/>
      <c r="V26" s="399">
        <f t="shared" si="9"/>
        <v>1625.5608836757606</v>
      </c>
      <c r="W26" s="396">
        <v>448328.87</v>
      </c>
      <c r="X26" s="403">
        <f t="shared" ref="X26:X37" si="49">W26*2.2/100/4*3</f>
        <v>7397.4263550000005</v>
      </c>
      <c r="Y26">
        <f t="shared" ref="Y26:Y37" si="50">X26*$X$73</f>
        <v>2285.1288593221338</v>
      </c>
      <c r="Z26" s="315">
        <f t="shared" ref="Z26:Z37" si="51">N26+Y26</f>
        <v>3947.2565522421346</v>
      </c>
      <c r="AA26" s="315"/>
    </row>
    <row r="27" spans="1:27" ht="15.75">
      <c r="A27" s="31"/>
      <c r="B27" s="54">
        <v>14</v>
      </c>
      <c r="C27" s="56" t="s">
        <v>32</v>
      </c>
      <c r="D27" s="34"/>
      <c r="E27" s="35">
        <f t="shared" si="45"/>
        <v>0</v>
      </c>
      <c r="F27" s="36">
        <f t="shared" si="46"/>
        <v>2734.6116688000011</v>
      </c>
      <c r="G27" s="36">
        <f t="shared" si="47"/>
        <v>0</v>
      </c>
      <c r="H27" s="36">
        <f t="shared" si="48"/>
        <v>0</v>
      </c>
      <c r="I27" s="37"/>
      <c r="J27" s="38"/>
      <c r="K27" s="38"/>
      <c r="L27" s="39"/>
      <c r="M27" s="37"/>
      <c r="N27" s="38">
        <f>'налоги (2)'!W36</f>
        <v>1206.9416688000008</v>
      </c>
      <c r="O27" s="38"/>
      <c r="P27" s="39"/>
      <c r="Q27" s="37"/>
      <c r="R27" s="386">
        <v>1527.67</v>
      </c>
      <c r="S27" s="38"/>
      <c r="T27" s="40"/>
      <c r="V27" s="399">
        <f t="shared" si="9"/>
        <v>1180.3889520864009</v>
      </c>
      <c r="W27" s="396">
        <v>195454.45</v>
      </c>
      <c r="X27" s="403">
        <f t="shared" si="49"/>
        <v>3224.9984250000002</v>
      </c>
      <c r="Y27">
        <f t="shared" si="50"/>
        <v>996.2298532725207</v>
      </c>
      <c r="Z27" s="315">
        <f t="shared" si="51"/>
        <v>2203.1715220725214</v>
      </c>
      <c r="AA27" s="315"/>
    </row>
    <row r="28" spans="1:27" ht="15.75">
      <c r="A28" s="20">
        <v>8</v>
      </c>
      <c r="B28" s="51">
        <v>15</v>
      </c>
      <c r="C28" s="41" t="s">
        <v>33</v>
      </c>
      <c r="D28" s="42">
        <v>557</v>
      </c>
      <c r="E28" s="57">
        <f t="shared" si="45"/>
        <v>0</v>
      </c>
      <c r="F28" s="59">
        <f t="shared" si="46"/>
        <v>1501.7199369</v>
      </c>
      <c r="G28" s="59">
        <f t="shared" si="47"/>
        <v>0</v>
      </c>
      <c r="H28" s="59">
        <f t="shared" si="48"/>
        <v>0</v>
      </c>
      <c r="I28" s="57"/>
      <c r="J28" s="58"/>
      <c r="K28" s="58"/>
      <c r="L28" s="59"/>
      <c r="M28" s="57"/>
      <c r="N28" s="38">
        <f>'налоги (2)'!W37</f>
        <v>451.11993690000003</v>
      </c>
      <c r="O28" s="58"/>
      <c r="P28" s="59"/>
      <c r="Q28" s="57"/>
      <c r="R28" s="389">
        <v>1050.5999999999999</v>
      </c>
      <c r="S28" s="58"/>
      <c r="T28" s="60"/>
      <c r="V28" s="399">
        <f t="shared" si="9"/>
        <v>441.19529828820004</v>
      </c>
      <c r="W28" s="396">
        <v>75265.52</v>
      </c>
      <c r="X28" s="403">
        <f t="shared" si="49"/>
        <v>1241.8810800000003</v>
      </c>
      <c r="Y28">
        <f t="shared" si="50"/>
        <v>383.6277861470025</v>
      </c>
      <c r="Z28" s="315">
        <f t="shared" si="51"/>
        <v>834.74772304700252</v>
      </c>
      <c r="AA28" s="315"/>
    </row>
    <row r="29" spans="1:27" ht="15.75">
      <c r="A29" s="20">
        <v>9</v>
      </c>
      <c r="B29" s="61">
        <v>16</v>
      </c>
      <c r="C29" s="22" t="s">
        <v>34</v>
      </c>
      <c r="D29" s="23"/>
      <c r="E29" s="57">
        <f t="shared" ref="E29:E37" si="52">I29+M29+Q29</f>
        <v>0</v>
      </c>
      <c r="F29" s="59">
        <f t="shared" ref="F29:F37" si="53">J29+N29+R29</f>
        <v>1264.93</v>
      </c>
      <c r="G29" s="59">
        <f t="shared" ref="G29:G37" si="54">K29+O29+S29</f>
        <v>0</v>
      </c>
      <c r="H29" s="59">
        <f t="shared" ref="H29:H37" si="55">L29+P29+T29</f>
        <v>0</v>
      </c>
      <c r="I29" s="57"/>
      <c r="J29" s="58">
        <v>120</v>
      </c>
      <c r="K29" s="58"/>
      <c r="L29" s="59"/>
      <c r="M29" s="57"/>
      <c r="N29" s="38"/>
      <c r="O29" s="58"/>
      <c r="P29" s="59"/>
      <c r="Q29" s="57"/>
      <c r="R29" s="389">
        <v>1144.93</v>
      </c>
      <c r="S29" s="58"/>
      <c r="T29" s="60"/>
      <c r="V29" s="399">
        <f t="shared" si="9"/>
        <v>0</v>
      </c>
      <c r="W29" s="396">
        <v>315396.09000000003</v>
      </c>
      <c r="X29" s="403">
        <f t="shared" si="49"/>
        <v>5204.0354850000012</v>
      </c>
      <c r="Y29">
        <f t="shared" si="50"/>
        <v>1607.5714851384903</v>
      </c>
      <c r="Z29" s="315">
        <f t="shared" si="51"/>
        <v>1607.5714851384903</v>
      </c>
      <c r="AA29" s="315"/>
    </row>
    <row r="30" spans="1:27" ht="15.75">
      <c r="A30" s="62">
        <v>10</v>
      </c>
      <c r="B30" s="61">
        <v>17</v>
      </c>
      <c r="C30" s="22" t="s">
        <v>35</v>
      </c>
      <c r="D30" s="23"/>
      <c r="E30" s="57">
        <f t="shared" si="52"/>
        <v>0</v>
      </c>
      <c r="F30" s="59">
        <f t="shared" si="53"/>
        <v>2500.5412472200005</v>
      </c>
      <c r="G30" s="59">
        <f t="shared" si="54"/>
        <v>0</v>
      </c>
      <c r="H30" s="59">
        <f t="shared" si="55"/>
        <v>0</v>
      </c>
      <c r="I30" s="57"/>
      <c r="J30" s="58"/>
      <c r="K30" s="58"/>
      <c r="L30" s="59"/>
      <c r="M30" s="57"/>
      <c r="N30" s="38">
        <f>'налоги (2)'!W39</f>
        <v>533.97124722000058</v>
      </c>
      <c r="O30" s="58"/>
      <c r="P30" s="59"/>
      <c r="Q30" s="57"/>
      <c r="R30" s="389">
        <v>1966.57</v>
      </c>
      <c r="S30" s="58"/>
      <c r="T30" s="60"/>
      <c r="V30" s="399">
        <f t="shared" si="9"/>
        <v>522.22387978116058</v>
      </c>
      <c r="W30" s="396">
        <v>94801.832580000002</v>
      </c>
      <c r="X30" s="403">
        <f t="shared" si="49"/>
        <v>1564.2302375700001</v>
      </c>
      <c r="Y30">
        <f t="shared" si="50"/>
        <v>483.20422359859026</v>
      </c>
      <c r="Z30" s="315">
        <f t="shared" si="51"/>
        <v>1017.1754708185908</v>
      </c>
      <c r="AA30" s="315"/>
    </row>
    <row r="31" spans="1:27" ht="15.75">
      <c r="A31" s="20">
        <v>11</v>
      </c>
      <c r="B31" s="61">
        <v>18</v>
      </c>
      <c r="C31" s="22" t="s">
        <v>36</v>
      </c>
      <c r="D31" s="23"/>
      <c r="E31" s="57">
        <f t="shared" si="52"/>
        <v>0</v>
      </c>
      <c r="F31" s="59">
        <f t="shared" si="53"/>
        <v>3234.8719438799999</v>
      </c>
      <c r="G31" s="59">
        <f t="shared" si="54"/>
        <v>0</v>
      </c>
      <c r="H31" s="59">
        <f t="shared" si="55"/>
        <v>0</v>
      </c>
      <c r="I31" s="57"/>
      <c r="J31" s="58"/>
      <c r="K31" s="58"/>
      <c r="L31" s="59"/>
      <c r="M31" s="57"/>
      <c r="N31" s="38">
        <f>'налоги (2)'!W40</f>
        <v>1132.5519438799997</v>
      </c>
      <c r="O31" s="58"/>
      <c r="P31" s="59"/>
      <c r="Q31" s="57"/>
      <c r="R31" s="389">
        <v>2102.3200000000002</v>
      </c>
      <c r="S31" s="58"/>
      <c r="T31" s="60"/>
      <c r="V31" s="399">
        <f t="shared" si="9"/>
        <v>1107.6358011146397</v>
      </c>
      <c r="W31" s="396">
        <v>300713.08</v>
      </c>
      <c r="X31" s="403">
        <f t="shared" si="49"/>
        <v>4961.7658200000005</v>
      </c>
      <c r="Y31">
        <f t="shared" si="50"/>
        <v>1532.7322942277742</v>
      </c>
      <c r="Z31" s="315">
        <f t="shared" si="51"/>
        <v>2665.2842381077739</v>
      </c>
      <c r="AA31" s="315"/>
    </row>
    <row r="32" spans="1:27" ht="15.75">
      <c r="A32" s="62">
        <v>12</v>
      </c>
      <c r="B32" s="61">
        <v>19</v>
      </c>
      <c r="C32" s="22" t="s">
        <v>37</v>
      </c>
      <c r="D32" s="23"/>
      <c r="E32" s="57">
        <f t="shared" si="52"/>
        <v>0</v>
      </c>
      <c r="F32" s="59">
        <f t="shared" si="53"/>
        <v>3823.6437890999996</v>
      </c>
      <c r="G32" s="59">
        <f t="shared" si="54"/>
        <v>0</v>
      </c>
      <c r="H32" s="59">
        <f t="shared" si="55"/>
        <v>0</v>
      </c>
      <c r="I32" s="57"/>
      <c r="J32" s="58">
        <v>120</v>
      </c>
      <c r="K32" s="58"/>
      <c r="L32" s="59"/>
      <c r="M32" s="57"/>
      <c r="N32" s="38">
        <f>'налоги (2)'!W41</f>
        <v>2284.2537890999997</v>
      </c>
      <c r="O32" s="58"/>
      <c r="P32" s="59"/>
      <c r="Q32" s="57"/>
      <c r="R32" s="389">
        <v>1419.39</v>
      </c>
      <c r="S32" s="58"/>
      <c r="T32" s="60"/>
      <c r="V32" s="399">
        <f t="shared" si="9"/>
        <v>2234.0002057397996</v>
      </c>
      <c r="W32" s="396">
        <v>351029.81</v>
      </c>
      <c r="X32" s="403">
        <f t="shared" si="49"/>
        <v>5791.9918650000009</v>
      </c>
      <c r="Y32">
        <f t="shared" si="50"/>
        <v>1789.1962864523211</v>
      </c>
      <c r="Z32" s="315">
        <f t="shared" si="51"/>
        <v>4073.4500755523209</v>
      </c>
      <c r="AA32" s="315"/>
    </row>
    <row r="33" spans="1:27" ht="15.75">
      <c r="A33" s="20">
        <v>13</v>
      </c>
      <c r="B33" s="61">
        <v>20</v>
      </c>
      <c r="C33" s="22" t="s">
        <v>38</v>
      </c>
      <c r="D33" s="63"/>
      <c r="E33" s="57">
        <f t="shared" si="52"/>
        <v>0</v>
      </c>
      <c r="F33" s="59">
        <f t="shared" si="53"/>
        <v>1657.7548568799998</v>
      </c>
      <c r="G33" s="59">
        <f t="shared" si="54"/>
        <v>0</v>
      </c>
      <c r="H33" s="59">
        <f t="shared" si="55"/>
        <v>0</v>
      </c>
      <c r="I33" s="57"/>
      <c r="J33" s="58"/>
      <c r="K33" s="58"/>
      <c r="L33" s="59"/>
      <c r="M33" s="57"/>
      <c r="N33" s="38">
        <f>'налоги (2)'!W42</f>
        <v>579.28485687999978</v>
      </c>
      <c r="O33" s="58"/>
      <c r="P33" s="59"/>
      <c r="Q33" s="57"/>
      <c r="R33" s="389">
        <v>1078.47</v>
      </c>
      <c r="S33" s="58"/>
      <c r="T33" s="60"/>
      <c r="V33" s="399">
        <f t="shared" si="9"/>
        <v>566.54059002863983</v>
      </c>
      <c r="W33" s="396">
        <v>103514.72</v>
      </c>
      <c r="X33" s="403">
        <f t="shared" si="49"/>
        <v>1707.99288</v>
      </c>
      <c r="Y33">
        <f t="shared" si="50"/>
        <v>527.61374487583203</v>
      </c>
      <c r="Z33" s="315">
        <f t="shared" si="51"/>
        <v>1106.8986017558318</v>
      </c>
      <c r="AA33" s="315"/>
    </row>
    <row r="34" spans="1:27" ht="15.75">
      <c r="A34" s="62">
        <v>14</v>
      </c>
      <c r="B34" s="61">
        <v>21</v>
      </c>
      <c r="C34" s="22" t="s">
        <v>39</v>
      </c>
      <c r="D34" s="63"/>
      <c r="E34" s="57">
        <f t="shared" si="52"/>
        <v>0</v>
      </c>
      <c r="F34" s="59">
        <f t="shared" si="53"/>
        <v>9721.7012570600018</v>
      </c>
      <c r="G34" s="59">
        <f t="shared" si="54"/>
        <v>0</v>
      </c>
      <c r="H34" s="59">
        <f t="shared" si="55"/>
        <v>0</v>
      </c>
      <c r="I34" s="57"/>
      <c r="J34" s="58"/>
      <c r="K34" s="58"/>
      <c r="L34" s="59"/>
      <c r="M34" s="57"/>
      <c r="N34" s="38">
        <f>'налоги (2)'!W43</f>
        <v>3205.001257060002</v>
      </c>
      <c r="O34" s="58"/>
      <c r="P34" s="59"/>
      <c r="Q34" s="57"/>
      <c r="R34" s="389">
        <v>6516.7</v>
      </c>
      <c r="S34" s="58"/>
      <c r="T34" s="60"/>
      <c r="V34" s="399">
        <f t="shared" si="9"/>
        <v>3134.4912294046821</v>
      </c>
      <c r="W34" s="396">
        <v>506849.41</v>
      </c>
      <c r="X34" s="403">
        <f t="shared" si="49"/>
        <v>8363.0152650000018</v>
      </c>
      <c r="Y34">
        <f t="shared" si="50"/>
        <v>2583.40760906474</v>
      </c>
      <c r="Z34" s="315">
        <f t="shared" si="51"/>
        <v>5788.4088661247424</v>
      </c>
      <c r="AA34" s="315"/>
    </row>
    <row r="35" spans="1:27" ht="15.75">
      <c r="A35" s="20">
        <v>15</v>
      </c>
      <c r="B35" s="61">
        <v>22</v>
      </c>
      <c r="C35" s="22" t="s">
        <v>40</v>
      </c>
      <c r="D35" s="23">
        <v>305</v>
      </c>
      <c r="E35" s="57">
        <f t="shared" si="52"/>
        <v>0</v>
      </c>
      <c r="F35" s="59">
        <f t="shared" si="53"/>
        <v>1103.7036398200005</v>
      </c>
      <c r="G35" s="59">
        <f t="shared" si="54"/>
        <v>0</v>
      </c>
      <c r="H35" s="59">
        <f t="shared" si="55"/>
        <v>0</v>
      </c>
      <c r="I35" s="57"/>
      <c r="J35" s="58"/>
      <c r="K35" s="58"/>
      <c r="L35" s="59"/>
      <c r="M35" s="57"/>
      <c r="N35" s="38">
        <f>'налоги (2)'!W44</f>
        <v>855.03363982000042</v>
      </c>
      <c r="O35" s="58"/>
      <c r="P35" s="59"/>
      <c r="Q35" s="57"/>
      <c r="R35" s="389">
        <v>248.67</v>
      </c>
      <c r="S35" s="58"/>
      <c r="T35" s="60"/>
      <c r="V35" s="399">
        <f t="shared" si="9"/>
        <v>836.2228997439604</v>
      </c>
      <c r="W35" s="396">
        <v>158235.20000000001</v>
      </c>
      <c r="X35" s="403">
        <f t="shared" si="49"/>
        <v>2610.8808000000008</v>
      </c>
      <c r="Y35">
        <f t="shared" si="50"/>
        <v>806.52361754131471</v>
      </c>
      <c r="Z35" s="315">
        <f t="shared" si="51"/>
        <v>1661.5572573613151</v>
      </c>
      <c r="AA35" s="315"/>
    </row>
    <row r="36" spans="1:27" ht="15.75">
      <c r="A36" s="62">
        <v>16</v>
      </c>
      <c r="B36" s="61">
        <v>23</v>
      </c>
      <c r="C36" s="22" t="s">
        <v>41</v>
      </c>
      <c r="D36" s="23">
        <v>420</v>
      </c>
      <c r="E36" s="57">
        <f t="shared" si="52"/>
        <v>0</v>
      </c>
      <c r="F36" s="59">
        <f t="shared" si="53"/>
        <v>1086.5741992399999</v>
      </c>
      <c r="G36" s="59">
        <f t="shared" si="54"/>
        <v>0</v>
      </c>
      <c r="H36" s="59">
        <f t="shared" si="55"/>
        <v>0</v>
      </c>
      <c r="I36" s="57"/>
      <c r="J36" s="58"/>
      <c r="K36" s="58"/>
      <c r="L36" s="59"/>
      <c r="M36" s="57"/>
      <c r="N36" s="38">
        <f>'налоги (2)'!W45</f>
        <v>705.59419923999985</v>
      </c>
      <c r="O36" s="58"/>
      <c r="P36" s="59"/>
      <c r="Q36" s="57"/>
      <c r="R36" s="389">
        <v>380.98</v>
      </c>
      <c r="S36" s="58"/>
      <c r="T36" s="60"/>
      <c r="V36" s="399">
        <f t="shared" si="9"/>
        <v>690.07112685671984</v>
      </c>
      <c r="W36" s="396">
        <v>92423.12</v>
      </c>
      <c r="X36" s="403">
        <f t="shared" si="49"/>
        <v>1524.9814799999999</v>
      </c>
      <c r="Y36">
        <f t="shared" si="50"/>
        <v>471.0799435704256</v>
      </c>
      <c r="Z36" s="315">
        <f t="shared" si="51"/>
        <v>1176.6741428104256</v>
      </c>
      <c r="AA36" s="315"/>
    </row>
    <row r="37" spans="1:27" ht="16.5" thickBot="1">
      <c r="A37" s="20">
        <v>17</v>
      </c>
      <c r="B37" s="61">
        <v>24</v>
      </c>
      <c r="C37" s="22" t="s">
        <v>42</v>
      </c>
      <c r="D37" s="23">
        <v>1600</v>
      </c>
      <c r="E37" s="57">
        <f t="shared" si="52"/>
        <v>0</v>
      </c>
      <c r="F37" s="59">
        <f t="shared" si="53"/>
        <v>5203.45600276</v>
      </c>
      <c r="G37" s="59">
        <f t="shared" si="54"/>
        <v>0</v>
      </c>
      <c r="H37" s="59">
        <f t="shared" si="55"/>
        <v>0</v>
      </c>
      <c r="I37" s="57"/>
      <c r="J37" s="58"/>
      <c r="K37" s="58"/>
      <c r="L37" s="59"/>
      <c r="M37" s="57"/>
      <c r="N37" s="38">
        <f>'налоги (2)'!W46</f>
        <v>1707.1060027599997</v>
      </c>
      <c r="O37" s="58"/>
      <c r="P37" s="59"/>
      <c r="Q37" s="57"/>
      <c r="R37" s="389">
        <v>3496.35</v>
      </c>
      <c r="S37" s="58"/>
      <c r="T37" s="60"/>
      <c r="V37" s="399">
        <f t="shared" si="9"/>
        <v>1669.5496706992797</v>
      </c>
      <c r="W37" s="396">
        <v>272291.65000000002</v>
      </c>
      <c r="X37" s="403">
        <f t="shared" si="49"/>
        <v>4492.8122250000006</v>
      </c>
      <c r="Y37">
        <f t="shared" si="50"/>
        <v>1387.8684804916572</v>
      </c>
      <c r="Z37" s="315">
        <f t="shared" si="51"/>
        <v>3094.9744832516571</v>
      </c>
      <c r="AA37" s="315"/>
    </row>
    <row r="38" spans="1:27" ht="15.75" thickBot="1">
      <c r="A38" s="64" t="s">
        <v>43</v>
      </c>
      <c r="B38" s="65"/>
      <c r="C38" s="66"/>
      <c r="D38" s="67">
        <f t="shared" ref="D38:H38" si="56">D9+D7+D12+D18+D20+D23+D25+SUM(D28:D37)</f>
        <v>4678</v>
      </c>
      <c r="E38" s="68">
        <f t="shared" si="56"/>
        <v>0</v>
      </c>
      <c r="F38" s="69">
        <f t="shared" si="56"/>
        <v>90010.100658459996</v>
      </c>
      <c r="G38" s="69">
        <f t="shared" ref="G38" si="57">G9+G7+G12+G18+G20+G23+G25+SUM(G28:G37)</f>
        <v>0</v>
      </c>
      <c r="H38" s="70">
        <f t="shared" si="56"/>
        <v>0</v>
      </c>
      <c r="I38" s="68">
        <f t="shared" ref="I38:L38" si="58">I9+I7+I12+I18+I20+I23+I25+SUM(I28:I37)</f>
        <v>0</v>
      </c>
      <c r="J38" s="69">
        <f t="shared" si="58"/>
        <v>724</v>
      </c>
      <c r="K38" s="69">
        <f t="shared" ref="K38" si="59">K9+K7+K12+K18+K20+K23+K25+SUM(K28:K37)</f>
        <v>0</v>
      </c>
      <c r="L38" s="71">
        <f t="shared" si="58"/>
        <v>0</v>
      </c>
      <c r="M38" s="68">
        <f t="shared" ref="M38:Y38" si="60">M9+M7+M12+M18+M20+M23+M25+SUM(M28:M37)</f>
        <v>0</v>
      </c>
      <c r="N38" s="69">
        <f t="shared" si="60"/>
        <v>32910.400658460007</v>
      </c>
      <c r="O38" s="69">
        <f t="shared" ref="O38" si="61">O9+O7+O12+O18+O20+O23+O25+SUM(O28:O37)</f>
        <v>0</v>
      </c>
      <c r="P38" s="71">
        <f t="shared" si="60"/>
        <v>0</v>
      </c>
      <c r="Q38" s="68">
        <f t="shared" si="60"/>
        <v>0</v>
      </c>
      <c r="R38" s="390">
        <f t="shared" si="60"/>
        <v>56375.7</v>
      </c>
      <c r="S38" s="69">
        <f t="shared" ref="S38" si="62">S9+S7+S12+S18+S20+S23+S25+SUM(S28:S37)</f>
        <v>0</v>
      </c>
      <c r="T38" s="71">
        <f t="shared" si="60"/>
        <v>0</v>
      </c>
      <c r="V38" s="71">
        <f t="shared" si="60"/>
        <v>32186.371843973888</v>
      </c>
      <c r="W38" s="71">
        <f t="shared" si="60"/>
        <v>6236227.5725799995</v>
      </c>
      <c r="X38" s="71">
        <f t="shared" si="60"/>
        <v>102897.75494757002</v>
      </c>
      <c r="Y38" s="71">
        <f t="shared" si="60"/>
        <v>31786.004767890532</v>
      </c>
      <c r="Z38" s="71">
        <f t="shared" ref="Z38" si="63">Z9+Z7+Z12+Z18+Z20+Z23+Z25+SUM(Z28:Z37)</f>
        <v>64696.405426350546</v>
      </c>
      <c r="AA38" s="315"/>
    </row>
    <row r="39" spans="1:27" ht="15.75">
      <c r="A39" s="72">
        <v>1</v>
      </c>
      <c r="B39" s="73">
        <v>25</v>
      </c>
      <c r="C39" s="74" t="s">
        <v>44</v>
      </c>
      <c r="D39" s="75">
        <v>560</v>
      </c>
      <c r="E39" s="57">
        <f t="shared" ref="E39:E41" si="64">I39+M39+Q39</f>
        <v>0</v>
      </c>
      <c r="F39" s="59">
        <f t="shared" ref="F39:F41" si="65">J39+N39+R39</f>
        <v>480.25485383999995</v>
      </c>
      <c r="G39" s="59">
        <f t="shared" ref="G39:G41" si="66">K39+O39+S39</f>
        <v>0</v>
      </c>
      <c r="H39" s="59">
        <f t="shared" ref="H39:H41" si="67">L39+P39+T39</f>
        <v>0</v>
      </c>
      <c r="I39" s="57"/>
      <c r="J39" s="58"/>
      <c r="K39" s="58"/>
      <c r="L39" s="59"/>
      <c r="M39" s="57"/>
      <c r="N39" s="38">
        <f>'налоги (2)'!W47</f>
        <v>299.86485383999997</v>
      </c>
      <c r="O39" s="58"/>
      <c r="P39" s="59"/>
      <c r="Q39" s="57"/>
      <c r="R39" s="389">
        <v>180.39</v>
      </c>
      <c r="S39" s="58"/>
      <c r="T39" s="60"/>
      <c r="V39" s="399">
        <f t="shared" si="9"/>
        <v>293.26782705551994</v>
      </c>
      <c r="W39" s="396">
        <v>41816.269999999997</v>
      </c>
      <c r="X39" s="403">
        <f t="shared" ref="X39:X41" si="68">W39*2.2/100/4*3</f>
        <v>689.96845499999995</v>
      </c>
      <c r="Y39">
        <f t="shared" ref="Y39:Y41" si="69">X39*$X$73</f>
        <v>213.13721190028727</v>
      </c>
      <c r="Z39" s="315">
        <f t="shared" ref="Z39:Z41" si="70">N39+Y39</f>
        <v>513.00206574028721</v>
      </c>
    </row>
    <row r="40" spans="1:27" ht="15.75">
      <c r="A40" s="72">
        <v>2</v>
      </c>
      <c r="B40" s="73">
        <v>26</v>
      </c>
      <c r="C40" s="74" t="s">
        <v>45</v>
      </c>
      <c r="D40" s="34">
        <v>679</v>
      </c>
      <c r="E40" s="57">
        <f t="shared" si="64"/>
        <v>0</v>
      </c>
      <c r="F40" s="59">
        <f t="shared" si="65"/>
        <v>1056.7907577600001</v>
      </c>
      <c r="G40" s="59">
        <f t="shared" si="66"/>
        <v>0</v>
      </c>
      <c r="H40" s="59">
        <f t="shared" si="67"/>
        <v>0</v>
      </c>
      <c r="I40" s="57"/>
      <c r="J40" s="58"/>
      <c r="K40" s="58"/>
      <c r="L40" s="59"/>
      <c r="M40" s="57"/>
      <c r="N40" s="38">
        <f>'налоги (2)'!W48</f>
        <v>398.49075776000018</v>
      </c>
      <c r="O40" s="58"/>
      <c r="P40" s="59"/>
      <c r="Q40" s="57"/>
      <c r="R40" s="389">
        <v>658.3</v>
      </c>
      <c r="S40" s="58"/>
      <c r="T40" s="60"/>
      <c r="V40" s="399">
        <f t="shared" si="9"/>
        <v>389.72396108928018</v>
      </c>
      <c r="W40" s="396">
        <v>84257.26</v>
      </c>
      <c r="X40" s="403">
        <f t="shared" si="68"/>
        <v>1390.2447900000002</v>
      </c>
      <c r="Y40">
        <f t="shared" si="69"/>
        <v>429.45861691532036</v>
      </c>
      <c r="Z40" s="315">
        <f t="shared" si="70"/>
        <v>827.94937467532054</v>
      </c>
    </row>
    <row r="41" spans="1:27" ht="16.5" thickBot="1">
      <c r="A41" s="72">
        <v>3</v>
      </c>
      <c r="B41" s="73">
        <v>27</v>
      </c>
      <c r="C41" s="74" t="s">
        <v>46</v>
      </c>
      <c r="D41" s="76">
        <v>322</v>
      </c>
      <c r="E41" s="57">
        <f t="shared" si="64"/>
        <v>0</v>
      </c>
      <c r="F41" s="59">
        <f t="shared" si="65"/>
        <v>215.54848562000001</v>
      </c>
      <c r="G41" s="59">
        <f t="shared" si="66"/>
        <v>0</v>
      </c>
      <c r="H41" s="59">
        <f t="shared" si="67"/>
        <v>0</v>
      </c>
      <c r="I41" s="57"/>
      <c r="J41" s="58"/>
      <c r="K41" s="58"/>
      <c r="L41" s="59"/>
      <c r="M41" s="57"/>
      <c r="N41" s="38">
        <f>'налоги (2)'!W49</f>
        <v>189.25848562000002</v>
      </c>
      <c r="O41" s="58"/>
      <c r="P41" s="59"/>
      <c r="Q41" s="57"/>
      <c r="R41" s="389">
        <v>26.29</v>
      </c>
      <c r="S41" s="58"/>
      <c r="T41" s="60"/>
      <c r="V41" s="399">
        <f t="shared" si="9"/>
        <v>185.09479893636001</v>
      </c>
      <c r="W41" s="396">
        <v>25383.46</v>
      </c>
      <c r="X41" s="403">
        <f t="shared" si="68"/>
        <v>418.82709</v>
      </c>
      <c r="Y41">
        <f t="shared" si="69"/>
        <v>129.37930362470078</v>
      </c>
      <c r="Z41" s="315">
        <f t="shared" si="70"/>
        <v>318.6377892447008</v>
      </c>
    </row>
    <row r="42" spans="1:27" ht="15.75" thickBot="1">
      <c r="A42" s="64" t="s">
        <v>47</v>
      </c>
      <c r="B42" s="65"/>
      <c r="C42" s="66"/>
      <c r="D42" s="77">
        <f t="shared" ref="D42:Y42" si="71">SUM(D39:D41)</f>
        <v>1561</v>
      </c>
      <c r="E42" s="78">
        <f t="shared" si="71"/>
        <v>0</v>
      </c>
      <c r="F42" s="79">
        <f t="shared" si="71"/>
        <v>1752.5940972200001</v>
      </c>
      <c r="G42" s="79">
        <f t="shared" ref="G42" si="72">SUM(G39:G41)</f>
        <v>0</v>
      </c>
      <c r="H42" s="80">
        <f t="shared" si="71"/>
        <v>0</v>
      </c>
      <c r="I42" s="81">
        <f t="shared" si="71"/>
        <v>0</v>
      </c>
      <c r="J42" s="79">
        <f t="shared" si="71"/>
        <v>0</v>
      </c>
      <c r="K42" s="79">
        <f t="shared" ref="K42" si="73">SUM(K39:K41)</f>
        <v>0</v>
      </c>
      <c r="L42" s="82">
        <f t="shared" si="71"/>
        <v>0</v>
      </c>
      <c r="M42" s="81">
        <f t="shared" si="71"/>
        <v>0</v>
      </c>
      <c r="N42" s="79">
        <f t="shared" si="71"/>
        <v>887.61409722000019</v>
      </c>
      <c r="O42" s="79">
        <f t="shared" si="71"/>
        <v>0</v>
      </c>
      <c r="P42" s="82">
        <f t="shared" si="71"/>
        <v>0</v>
      </c>
      <c r="Q42" s="81">
        <f t="shared" si="71"/>
        <v>0</v>
      </c>
      <c r="R42" s="391">
        <f t="shared" si="71"/>
        <v>864.9799999999999</v>
      </c>
      <c r="S42" s="79">
        <f t="shared" si="71"/>
        <v>0</v>
      </c>
      <c r="T42" s="82">
        <f t="shared" si="71"/>
        <v>0</v>
      </c>
      <c r="V42" s="82">
        <f t="shared" si="71"/>
        <v>868.08658708116013</v>
      </c>
      <c r="W42" s="82">
        <f t="shared" si="71"/>
        <v>151456.99</v>
      </c>
      <c r="X42" s="82">
        <f t="shared" si="71"/>
        <v>2499.0403349999997</v>
      </c>
      <c r="Y42" s="82">
        <f t="shared" si="71"/>
        <v>771.97513244030847</v>
      </c>
      <c r="Z42" s="82">
        <f t="shared" ref="Z42" si="74">SUM(Z39:Z41)</f>
        <v>1659.5892296603085</v>
      </c>
      <c r="AA42" s="315"/>
    </row>
    <row r="43" spans="1:27" ht="23.25">
      <c r="A43" s="72">
        <v>1</v>
      </c>
      <c r="B43" s="83">
        <v>28</v>
      </c>
      <c r="C43" s="84" t="s">
        <v>48</v>
      </c>
      <c r="D43" s="75">
        <v>2690</v>
      </c>
      <c r="E43" s="57">
        <f t="shared" ref="E43:E46" si="75">I43+M43+Q43</f>
        <v>0</v>
      </c>
      <c r="F43" s="59">
        <f t="shared" ref="F43:F46" si="76">J43+N43+R43</f>
        <v>3223.9849223600022</v>
      </c>
      <c r="G43" s="59">
        <f t="shared" ref="G43:G46" si="77">K43+O43+S43</f>
        <v>0</v>
      </c>
      <c r="H43" s="59">
        <f t="shared" ref="H43:H46" si="78">L43+P43+T43</f>
        <v>0</v>
      </c>
      <c r="I43" s="57"/>
      <c r="J43" s="58">
        <v>110</v>
      </c>
      <c r="K43" s="58"/>
      <c r="L43" s="59"/>
      <c r="M43" s="57"/>
      <c r="N43" s="38">
        <f>'налоги (2)'!W50</f>
        <v>3041.164922360002</v>
      </c>
      <c r="O43" s="58"/>
      <c r="P43" s="59"/>
      <c r="Q43" s="57"/>
      <c r="R43" s="389">
        <v>72.819999999999993</v>
      </c>
      <c r="S43" s="58"/>
      <c r="T43" s="60"/>
      <c r="V43" s="399">
        <f t="shared" si="9"/>
        <v>2974.259294068082</v>
      </c>
      <c r="W43" s="397">
        <v>767967.72</v>
      </c>
      <c r="X43" s="403">
        <f t="shared" ref="X43:X46" si="79">W43*2.2/100/4*3</f>
        <v>12671.467380000002</v>
      </c>
      <c r="Y43">
        <f t="shared" ref="Y43:Y46" si="80">X43*$X$73</f>
        <v>3914.3256600892555</v>
      </c>
      <c r="Z43" s="315">
        <f t="shared" ref="Z43:Z46" si="81">N43+Y43</f>
        <v>6955.490582449258</v>
      </c>
    </row>
    <row r="44" spans="1:27" ht="15.75">
      <c r="A44" s="72">
        <v>2</v>
      </c>
      <c r="B44" s="73">
        <v>29</v>
      </c>
      <c r="C44" s="74" t="s">
        <v>49</v>
      </c>
      <c r="D44" s="34">
        <v>360</v>
      </c>
      <c r="E44" s="57">
        <f t="shared" si="75"/>
        <v>0</v>
      </c>
      <c r="F44" s="59">
        <f t="shared" si="76"/>
        <v>447.22358001999976</v>
      </c>
      <c r="G44" s="59">
        <f t="shared" si="77"/>
        <v>0</v>
      </c>
      <c r="H44" s="59">
        <f t="shared" si="78"/>
        <v>0</v>
      </c>
      <c r="I44" s="57"/>
      <c r="J44" s="58"/>
      <c r="K44" s="58"/>
      <c r="L44" s="59"/>
      <c r="M44" s="57"/>
      <c r="N44" s="38">
        <f>'налоги (2)'!W51</f>
        <v>447.22358001999976</v>
      </c>
      <c r="O44" s="58"/>
      <c r="P44" s="59"/>
      <c r="Q44" s="57"/>
      <c r="R44" s="389"/>
      <c r="S44" s="58"/>
      <c r="T44" s="60"/>
      <c r="V44" s="399">
        <f t="shared" si="9"/>
        <v>437.38466125955978</v>
      </c>
      <c r="W44" s="396">
        <v>517713.57</v>
      </c>
      <c r="X44" s="403">
        <f t="shared" si="79"/>
        <v>8542.2739050000018</v>
      </c>
      <c r="Y44">
        <f t="shared" si="80"/>
        <v>2638.7821504104563</v>
      </c>
      <c r="Z44" s="315">
        <f t="shared" si="81"/>
        <v>3086.005730430456</v>
      </c>
    </row>
    <row r="45" spans="1:27" ht="15.75">
      <c r="A45" s="72">
        <v>3</v>
      </c>
      <c r="B45" s="83">
        <v>30</v>
      </c>
      <c r="C45" s="84" t="s">
        <v>50</v>
      </c>
      <c r="D45" s="34">
        <v>138</v>
      </c>
      <c r="E45" s="57">
        <f t="shared" si="75"/>
        <v>0</v>
      </c>
      <c r="F45" s="59">
        <f t="shared" si="76"/>
        <v>849.75603370000033</v>
      </c>
      <c r="G45" s="59">
        <f t="shared" si="77"/>
        <v>0</v>
      </c>
      <c r="H45" s="59">
        <f t="shared" si="78"/>
        <v>0</v>
      </c>
      <c r="I45" s="57"/>
      <c r="J45" s="58"/>
      <c r="K45" s="58"/>
      <c r="L45" s="59"/>
      <c r="M45" s="57"/>
      <c r="N45" s="38">
        <f>'налоги (2)'!W52</f>
        <v>849.75603370000033</v>
      </c>
      <c r="O45" s="58"/>
      <c r="P45" s="59"/>
      <c r="Q45" s="57"/>
      <c r="R45" s="389"/>
      <c r="S45" s="58"/>
      <c r="T45" s="60"/>
      <c r="V45" s="399">
        <f t="shared" si="9"/>
        <v>831.0614009586003</v>
      </c>
      <c r="W45" s="396">
        <v>149898.78</v>
      </c>
      <c r="X45" s="403">
        <f t="shared" si="79"/>
        <v>2473.3298700000005</v>
      </c>
      <c r="Y45">
        <f t="shared" si="80"/>
        <v>764.03294785629021</v>
      </c>
      <c r="Z45" s="315">
        <f t="shared" si="81"/>
        <v>1613.7889815562905</v>
      </c>
    </row>
    <row r="46" spans="1:27" ht="16.5" thickBot="1">
      <c r="A46" s="72">
        <v>4</v>
      </c>
      <c r="B46" s="85">
        <v>31</v>
      </c>
      <c r="C46" s="86" t="s">
        <v>51</v>
      </c>
      <c r="D46" s="87">
        <v>30</v>
      </c>
      <c r="E46" s="57">
        <f t="shared" si="75"/>
        <v>0</v>
      </c>
      <c r="F46" s="59">
        <f t="shared" si="76"/>
        <v>9.3645527000000008</v>
      </c>
      <c r="G46" s="59">
        <f t="shared" si="77"/>
        <v>0</v>
      </c>
      <c r="H46" s="59">
        <f t="shared" si="78"/>
        <v>0</v>
      </c>
      <c r="I46" s="57"/>
      <c r="J46" s="58"/>
      <c r="K46" s="58"/>
      <c r="L46" s="59"/>
      <c r="M46" s="57"/>
      <c r="N46" s="38">
        <f>'налоги (2)'!W53</f>
        <v>9.3645527000000008</v>
      </c>
      <c r="O46" s="58"/>
      <c r="P46" s="59"/>
      <c r="Q46" s="57"/>
      <c r="R46" s="389"/>
      <c r="S46" s="58"/>
      <c r="T46" s="60"/>
      <c r="V46" s="399">
        <f t="shared" si="9"/>
        <v>9.1585325406000013</v>
      </c>
      <c r="W46" s="396">
        <v>174</v>
      </c>
      <c r="X46" s="403">
        <f t="shared" si="79"/>
        <v>2.8710000000000004</v>
      </c>
      <c r="Y46">
        <f t="shared" si="80"/>
        <v>0.88687668389959207</v>
      </c>
      <c r="Z46" s="315">
        <f t="shared" si="81"/>
        <v>10.251429383899593</v>
      </c>
    </row>
    <row r="47" spans="1:27" ht="15.75" thickBot="1">
      <c r="A47" s="88" t="s">
        <v>52</v>
      </c>
      <c r="B47" s="89"/>
      <c r="C47" s="90"/>
      <c r="D47" s="91">
        <f t="shared" ref="D47:Y47" si="82">SUM(D43:D46)</f>
        <v>3218</v>
      </c>
      <c r="E47" s="78">
        <f t="shared" si="82"/>
        <v>0</v>
      </c>
      <c r="F47" s="79">
        <f t="shared" si="82"/>
        <v>4530.3290887800022</v>
      </c>
      <c r="G47" s="79">
        <f t="shared" ref="G47" si="83">SUM(G43:G46)</f>
        <v>0</v>
      </c>
      <c r="H47" s="82">
        <f t="shared" si="82"/>
        <v>0</v>
      </c>
      <c r="I47" s="81">
        <f t="shared" si="82"/>
        <v>0</v>
      </c>
      <c r="J47" s="79">
        <f t="shared" si="82"/>
        <v>110</v>
      </c>
      <c r="K47" s="79">
        <f t="shared" ref="K47" si="84">SUM(K43:K46)</f>
        <v>0</v>
      </c>
      <c r="L47" s="82">
        <f t="shared" si="82"/>
        <v>0</v>
      </c>
      <c r="M47" s="81">
        <f t="shared" si="82"/>
        <v>0</v>
      </c>
      <c r="N47" s="79">
        <f t="shared" si="82"/>
        <v>4347.5090887800015</v>
      </c>
      <c r="O47" s="79">
        <f t="shared" si="82"/>
        <v>0</v>
      </c>
      <c r="P47" s="82">
        <f t="shared" si="82"/>
        <v>0</v>
      </c>
      <c r="Q47" s="81">
        <f t="shared" si="82"/>
        <v>0</v>
      </c>
      <c r="R47" s="391">
        <f t="shared" si="82"/>
        <v>72.819999999999993</v>
      </c>
      <c r="S47" s="79">
        <f t="shared" si="82"/>
        <v>0</v>
      </c>
      <c r="T47" s="82">
        <f t="shared" si="82"/>
        <v>0</v>
      </c>
      <c r="V47" s="82">
        <f t="shared" si="82"/>
        <v>4251.8638888268424</v>
      </c>
      <c r="W47" s="82">
        <f t="shared" si="82"/>
        <v>1435754.07</v>
      </c>
      <c r="X47" s="82">
        <f t="shared" si="82"/>
        <v>23689.942155000004</v>
      </c>
      <c r="Y47" s="82">
        <f t="shared" si="82"/>
        <v>7318.0276350399017</v>
      </c>
      <c r="Z47" s="82">
        <f t="shared" ref="Z47" si="85">SUM(Z43:Z46)</f>
        <v>11665.536723819903</v>
      </c>
      <c r="AA47" s="315"/>
    </row>
    <row r="48" spans="1:27">
      <c r="A48" s="31">
        <v>1</v>
      </c>
      <c r="B48" s="32">
        <v>32</v>
      </c>
      <c r="C48" s="47" t="s">
        <v>53</v>
      </c>
      <c r="D48" s="34"/>
      <c r="E48" s="57">
        <f t="shared" ref="E48:E64" si="86">I48+M48+Q48</f>
        <v>0</v>
      </c>
      <c r="F48" s="59">
        <f t="shared" ref="F48:F64" si="87">J48+N48+R48</f>
        <v>0</v>
      </c>
      <c r="G48" s="59">
        <f t="shared" ref="G48:G64" si="88">K48+O48+S48</f>
        <v>0</v>
      </c>
      <c r="H48" s="59">
        <f t="shared" ref="H48:H64" si="89">L48+P48+T48</f>
        <v>0</v>
      </c>
      <c r="I48" s="57"/>
      <c r="J48" s="58"/>
      <c r="K48" s="58"/>
      <c r="L48" s="59"/>
      <c r="M48" s="57"/>
      <c r="N48" s="58"/>
      <c r="O48" s="58"/>
      <c r="P48" s="59"/>
      <c r="Q48" s="57"/>
      <c r="R48" s="389"/>
      <c r="S48" s="58"/>
      <c r="T48" s="60"/>
      <c r="V48" s="399">
        <f t="shared" si="9"/>
        <v>0</v>
      </c>
    </row>
    <row r="49" spans="1:22">
      <c r="A49" s="31">
        <v>2</v>
      </c>
      <c r="B49" s="32">
        <v>33</v>
      </c>
      <c r="C49" s="47" t="s">
        <v>54</v>
      </c>
      <c r="D49" s="34"/>
      <c r="E49" s="57">
        <f t="shared" si="86"/>
        <v>0</v>
      </c>
      <c r="F49" s="59">
        <f t="shared" si="87"/>
        <v>0</v>
      </c>
      <c r="G49" s="59">
        <f t="shared" si="88"/>
        <v>0</v>
      </c>
      <c r="H49" s="59">
        <f t="shared" si="89"/>
        <v>0</v>
      </c>
      <c r="I49" s="57"/>
      <c r="J49" s="58"/>
      <c r="K49" s="58"/>
      <c r="L49" s="59"/>
      <c r="M49" s="57"/>
      <c r="N49" s="58"/>
      <c r="O49" s="58"/>
      <c r="P49" s="59"/>
      <c r="Q49" s="57"/>
      <c r="R49" s="389"/>
      <c r="S49" s="58"/>
      <c r="T49" s="60"/>
      <c r="V49" s="399">
        <f t="shared" si="9"/>
        <v>0</v>
      </c>
    </row>
    <row r="50" spans="1:22">
      <c r="A50" s="31">
        <v>3</v>
      </c>
      <c r="B50" s="32">
        <v>34</v>
      </c>
      <c r="C50" s="47" t="s">
        <v>55</v>
      </c>
      <c r="D50" s="34"/>
      <c r="E50" s="57">
        <f t="shared" si="86"/>
        <v>0</v>
      </c>
      <c r="F50" s="59">
        <f t="shared" si="87"/>
        <v>0</v>
      </c>
      <c r="G50" s="59">
        <f t="shared" si="88"/>
        <v>0</v>
      </c>
      <c r="H50" s="59">
        <f t="shared" si="89"/>
        <v>0</v>
      </c>
      <c r="I50" s="57"/>
      <c r="J50" s="58"/>
      <c r="K50" s="58"/>
      <c r="L50" s="59"/>
      <c r="M50" s="57"/>
      <c r="N50" s="58"/>
      <c r="O50" s="58"/>
      <c r="P50" s="59"/>
      <c r="Q50" s="57"/>
      <c r="R50" s="389"/>
      <c r="S50" s="58"/>
      <c r="T50" s="60"/>
      <c r="V50" s="399">
        <f t="shared" si="9"/>
        <v>0</v>
      </c>
    </row>
    <row r="51" spans="1:22">
      <c r="A51" s="31">
        <v>4</v>
      </c>
      <c r="B51" s="32">
        <v>35</v>
      </c>
      <c r="C51" s="47" t="s">
        <v>56</v>
      </c>
      <c r="D51" s="34"/>
      <c r="E51" s="57">
        <f t="shared" si="86"/>
        <v>0</v>
      </c>
      <c r="F51" s="59">
        <f t="shared" si="87"/>
        <v>0</v>
      </c>
      <c r="G51" s="59">
        <f t="shared" si="88"/>
        <v>0</v>
      </c>
      <c r="H51" s="59">
        <f t="shared" si="89"/>
        <v>0</v>
      </c>
      <c r="I51" s="57"/>
      <c r="J51" s="58"/>
      <c r="K51" s="58"/>
      <c r="L51" s="59"/>
      <c r="M51" s="57"/>
      <c r="N51" s="58"/>
      <c r="O51" s="58"/>
      <c r="P51" s="59"/>
      <c r="Q51" s="57"/>
      <c r="R51" s="389"/>
      <c r="S51" s="58"/>
      <c r="T51" s="60"/>
      <c r="V51" s="399">
        <f t="shared" si="9"/>
        <v>0</v>
      </c>
    </row>
    <row r="52" spans="1:22">
      <c r="A52" s="31">
        <v>5</v>
      </c>
      <c r="B52" s="32">
        <v>36</v>
      </c>
      <c r="C52" s="47" t="s">
        <v>57</v>
      </c>
      <c r="D52" s="34"/>
      <c r="E52" s="57">
        <f t="shared" si="86"/>
        <v>0</v>
      </c>
      <c r="F52" s="59">
        <f t="shared" si="87"/>
        <v>0</v>
      </c>
      <c r="G52" s="59">
        <f t="shared" si="88"/>
        <v>0</v>
      </c>
      <c r="H52" s="59">
        <f t="shared" si="89"/>
        <v>0</v>
      </c>
      <c r="I52" s="57"/>
      <c r="J52" s="58"/>
      <c r="K52" s="58"/>
      <c r="L52" s="59"/>
      <c r="M52" s="57"/>
      <c r="N52" s="58"/>
      <c r="O52" s="58"/>
      <c r="P52" s="59"/>
      <c r="Q52" s="57"/>
      <c r="R52" s="389"/>
      <c r="S52" s="58"/>
      <c r="T52" s="60"/>
      <c r="V52" s="399">
        <f t="shared" si="9"/>
        <v>0</v>
      </c>
    </row>
    <row r="53" spans="1:22">
      <c r="A53" s="31">
        <v>6</v>
      </c>
      <c r="B53" s="32">
        <v>37</v>
      </c>
      <c r="C53" s="47" t="s">
        <v>58</v>
      </c>
      <c r="D53" s="34"/>
      <c r="E53" s="57">
        <f t="shared" si="86"/>
        <v>0</v>
      </c>
      <c r="F53" s="59">
        <f t="shared" si="87"/>
        <v>0</v>
      </c>
      <c r="G53" s="59">
        <f t="shared" si="88"/>
        <v>0</v>
      </c>
      <c r="H53" s="59">
        <f t="shared" si="89"/>
        <v>0</v>
      </c>
      <c r="I53" s="57"/>
      <c r="J53" s="58"/>
      <c r="K53" s="58"/>
      <c r="L53" s="59"/>
      <c r="M53" s="57"/>
      <c r="N53" s="58"/>
      <c r="O53" s="58"/>
      <c r="P53" s="59"/>
      <c r="Q53" s="57"/>
      <c r="R53" s="389"/>
      <c r="S53" s="58"/>
      <c r="T53" s="60"/>
      <c r="V53" s="399">
        <f t="shared" si="9"/>
        <v>0</v>
      </c>
    </row>
    <row r="54" spans="1:22">
      <c r="A54" s="31">
        <v>7</v>
      </c>
      <c r="B54" s="32">
        <v>38</v>
      </c>
      <c r="C54" s="47" t="s">
        <v>59</v>
      </c>
      <c r="D54" s="34"/>
      <c r="E54" s="57">
        <f t="shared" si="86"/>
        <v>0</v>
      </c>
      <c r="F54" s="59">
        <f t="shared" si="87"/>
        <v>0</v>
      </c>
      <c r="G54" s="59">
        <f t="shared" si="88"/>
        <v>0</v>
      </c>
      <c r="H54" s="59">
        <f t="shared" si="89"/>
        <v>0</v>
      </c>
      <c r="I54" s="57"/>
      <c r="J54" s="58"/>
      <c r="K54" s="58"/>
      <c r="L54" s="59"/>
      <c r="M54" s="57"/>
      <c r="N54" s="58"/>
      <c r="O54" s="58"/>
      <c r="P54" s="59"/>
      <c r="Q54" s="57"/>
      <c r="R54" s="389"/>
      <c r="S54" s="58"/>
      <c r="T54" s="60"/>
      <c r="V54" s="399">
        <f t="shared" si="9"/>
        <v>0</v>
      </c>
    </row>
    <row r="55" spans="1:22">
      <c r="A55" s="31">
        <v>8</v>
      </c>
      <c r="B55" s="32">
        <v>39</v>
      </c>
      <c r="C55" s="47" t="s">
        <v>60</v>
      </c>
      <c r="D55" s="34"/>
      <c r="E55" s="57">
        <f t="shared" si="86"/>
        <v>0</v>
      </c>
      <c r="F55" s="59">
        <f t="shared" si="87"/>
        <v>0</v>
      </c>
      <c r="G55" s="59">
        <f t="shared" si="88"/>
        <v>0</v>
      </c>
      <c r="H55" s="59">
        <f t="shared" si="89"/>
        <v>0</v>
      </c>
      <c r="I55" s="57"/>
      <c r="J55" s="58"/>
      <c r="K55" s="58"/>
      <c r="L55" s="59"/>
      <c r="M55" s="57"/>
      <c r="N55" s="58"/>
      <c r="O55" s="58"/>
      <c r="P55" s="59"/>
      <c r="Q55" s="57"/>
      <c r="R55" s="389"/>
      <c r="S55" s="58"/>
      <c r="T55" s="60"/>
      <c r="V55" s="399">
        <f t="shared" si="9"/>
        <v>0</v>
      </c>
    </row>
    <row r="56" spans="1:22">
      <c r="A56" s="31">
        <v>9</v>
      </c>
      <c r="B56" s="32">
        <v>40</v>
      </c>
      <c r="C56" s="47" t="s">
        <v>61</v>
      </c>
      <c r="D56" s="34"/>
      <c r="E56" s="57">
        <f t="shared" si="86"/>
        <v>0</v>
      </c>
      <c r="F56" s="59">
        <f t="shared" si="87"/>
        <v>0</v>
      </c>
      <c r="G56" s="59">
        <f t="shared" si="88"/>
        <v>0</v>
      </c>
      <c r="H56" s="59">
        <f t="shared" si="89"/>
        <v>0</v>
      </c>
      <c r="I56" s="57"/>
      <c r="J56" s="58"/>
      <c r="K56" s="58"/>
      <c r="L56" s="59"/>
      <c r="M56" s="57"/>
      <c r="N56" s="58"/>
      <c r="O56" s="58"/>
      <c r="P56" s="59"/>
      <c r="Q56" s="57"/>
      <c r="R56" s="389"/>
      <c r="S56" s="58"/>
      <c r="T56" s="60"/>
      <c r="V56" s="399">
        <f t="shared" si="9"/>
        <v>0</v>
      </c>
    </row>
    <row r="57" spans="1:22">
      <c r="A57" s="31">
        <v>10</v>
      </c>
      <c r="B57" s="32">
        <v>41</v>
      </c>
      <c r="C57" s="47" t="s">
        <v>62</v>
      </c>
      <c r="D57" s="34"/>
      <c r="E57" s="57">
        <f t="shared" si="86"/>
        <v>0</v>
      </c>
      <c r="F57" s="59">
        <f t="shared" si="87"/>
        <v>0</v>
      </c>
      <c r="G57" s="59">
        <f t="shared" si="88"/>
        <v>0</v>
      </c>
      <c r="H57" s="59">
        <f t="shared" si="89"/>
        <v>0</v>
      </c>
      <c r="I57" s="57"/>
      <c r="J57" s="58"/>
      <c r="K57" s="58"/>
      <c r="L57" s="59"/>
      <c r="M57" s="57"/>
      <c r="N57" s="58"/>
      <c r="O57" s="58"/>
      <c r="P57" s="59"/>
      <c r="Q57" s="57"/>
      <c r="R57" s="389"/>
      <c r="S57" s="58"/>
      <c r="T57" s="60"/>
      <c r="V57" s="399">
        <f t="shared" si="9"/>
        <v>0</v>
      </c>
    </row>
    <row r="58" spans="1:22" ht="14.25" customHeight="1">
      <c r="A58" s="31">
        <v>11</v>
      </c>
      <c r="B58" s="32">
        <v>42</v>
      </c>
      <c r="C58" s="47" t="s">
        <v>63</v>
      </c>
      <c r="D58" s="34"/>
      <c r="E58" s="57">
        <f t="shared" si="86"/>
        <v>0</v>
      </c>
      <c r="F58" s="59">
        <f t="shared" si="87"/>
        <v>0</v>
      </c>
      <c r="G58" s="59">
        <f t="shared" si="88"/>
        <v>0</v>
      </c>
      <c r="H58" s="59">
        <f t="shared" si="89"/>
        <v>0</v>
      </c>
      <c r="I58" s="57"/>
      <c r="J58" s="58"/>
      <c r="K58" s="58"/>
      <c r="L58" s="59"/>
      <c r="M58" s="57"/>
      <c r="N58" s="58"/>
      <c r="O58" s="58"/>
      <c r="P58" s="59"/>
      <c r="Q58" s="57"/>
      <c r="R58" s="389"/>
      <c r="S58" s="58"/>
      <c r="T58" s="60"/>
      <c r="V58" s="399">
        <f t="shared" si="9"/>
        <v>0</v>
      </c>
    </row>
    <row r="59" spans="1:22">
      <c r="A59" s="31">
        <v>12</v>
      </c>
      <c r="B59" s="32">
        <v>43</v>
      </c>
      <c r="C59" s="47" t="s">
        <v>64</v>
      </c>
      <c r="D59" s="34"/>
      <c r="E59" s="57">
        <f t="shared" si="86"/>
        <v>0</v>
      </c>
      <c r="F59" s="59">
        <f t="shared" si="87"/>
        <v>0</v>
      </c>
      <c r="G59" s="59">
        <f t="shared" si="88"/>
        <v>0</v>
      </c>
      <c r="H59" s="59">
        <f t="shared" si="89"/>
        <v>0</v>
      </c>
      <c r="I59" s="57"/>
      <c r="J59" s="58"/>
      <c r="K59" s="58"/>
      <c r="L59" s="59"/>
      <c r="M59" s="57"/>
      <c r="N59" s="58"/>
      <c r="O59" s="58"/>
      <c r="P59" s="59"/>
      <c r="Q59" s="57"/>
      <c r="R59" s="389"/>
      <c r="S59" s="58"/>
      <c r="T59" s="60"/>
      <c r="V59" s="399">
        <f t="shared" si="9"/>
        <v>0</v>
      </c>
    </row>
    <row r="60" spans="1:22">
      <c r="A60" s="31">
        <v>13</v>
      </c>
      <c r="B60" s="32">
        <v>44</v>
      </c>
      <c r="C60" s="47" t="s">
        <v>65</v>
      </c>
      <c r="D60" s="34"/>
      <c r="E60" s="57">
        <f t="shared" si="86"/>
        <v>0</v>
      </c>
      <c r="F60" s="59">
        <f t="shared" si="87"/>
        <v>0</v>
      </c>
      <c r="G60" s="59">
        <f t="shared" si="88"/>
        <v>0</v>
      </c>
      <c r="H60" s="59">
        <f t="shared" si="89"/>
        <v>0</v>
      </c>
      <c r="I60" s="57"/>
      <c r="J60" s="58"/>
      <c r="K60" s="58"/>
      <c r="L60" s="59"/>
      <c r="M60" s="57"/>
      <c r="N60" s="58"/>
      <c r="O60" s="58"/>
      <c r="P60" s="59"/>
      <c r="Q60" s="57"/>
      <c r="R60" s="389"/>
      <c r="S60" s="58"/>
      <c r="T60" s="60"/>
      <c r="V60" s="399">
        <f t="shared" si="9"/>
        <v>0</v>
      </c>
    </row>
    <row r="61" spans="1:22">
      <c r="A61" s="31">
        <v>14</v>
      </c>
      <c r="B61" s="32">
        <v>45</v>
      </c>
      <c r="C61" s="47" t="s">
        <v>66</v>
      </c>
      <c r="D61" s="34"/>
      <c r="E61" s="57">
        <f t="shared" si="86"/>
        <v>0</v>
      </c>
      <c r="F61" s="59">
        <f t="shared" si="87"/>
        <v>0</v>
      </c>
      <c r="G61" s="59">
        <f t="shared" si="88"/>
        <v>0</v>
      </c>
      <c r="H61" s="59">
        <f t="shared" si="89"/>
        <v>0</v>
      </c>
      <c r="I61" s="57"/>
      <c r="J61" s="58"/>
      <c r="K61" s="58"/>
      <c r="L61" s="59"/>
      <c r="M61" s="57"/>
      <c r="N61" s="58"/>
      <c r="O61" s="58"/>
      <c r="P61" s="59"/>
      <c r="Q61" s="57"/>
      <c r="R61" s="389"/>
      <c r="S61" s="58"/>
      <c r="T61" s="60"/>
      <c r="V61" s="399">
        <f t="shared" si="9"/>
        <v>0</v>
      </c>
    </row>
    <row r="62" spans="1:22">
      <c r="A62" s="31">
        <v>15</v>
      </c>
      <c r="B62" s="32">
        <v>46</v>
      </c>
      <c r="C62" s="47" t="s">
        <v>67</v>
      </c>
      <c r="D62" s="34"/>
      <c r="E62" s="57">
        <f t="shared" si="86"/>
        <v>0</v>
      </c>
      <c r="F62" s="59">
        <f t="shared" si="87"/>
        <v>0</v>
      </c>
      <c r="G62" s="59">
        <f t="shared" si="88"/>
        <v>0</v>
      </c>
      <c r="H62" s="59">
        <f t="shared" si="89"/>
        <v>0</v>
      </c>
      <c r="I62" s="57"/>
      <c r="J62" s="58"/>
      <c r="K62" s="58"/>
      <c r="L62" s="59"/>
      <c r="M62" s="57"/>
      <c r="N62" s="58"/>
      <c r="O62" s="58"/>
      <c r="P62" s="59"/>
      <c r="Q62" s="57"/>
      <c r="R62" s="389"/>
      <c r="S62" s="58"/>
      <c r="T62" s="60"/>
      <c r="V62" s="399">
        <f t="shared" si="9"/>
        <v>0</v>
      </c>
    </row>
    <row r="63" spans="1:22">
      <c r="A63" s="31">
        <v>16</v>
      </c>
      <c r="B63" s="32">
        <v>47</v>
      </c>
      <c r="C63" s="47" t="s">
        <v>68</v>
      </c>
      <c r="D63" s="34"/>
      <c r="E63" s="57">
        <f t="shared" si="86"/>
        <v>0</v>
      </c>
      <c r="F63" s="59">
        <f t="shared" si="87"/>
        <v>0</v>
      </c>
      <c r="G63" s="59">
        <f t="shared" si="88"/>
        <v>0</v>
      </c>
      <c r="H63" s="59">
        <f t="shared" si="89"/>
        <v>0</v>
      </c>
      <c r="I63" s="57"/>
      <c r="J63" s="58"/>
      <c r="K63" s="58"/>
      <c r="L63" s="59"/>
      <c r="M63" s="57"/>
      <c r="N63" s="58"/>
      <c r="O63" s="58"/>
      <c r="P63" s="59"/>
      <c r="Q63" s="57"/>
      <c r="R63" s="389"/>
      <c r="S63" s="58"/>
      <c r="T63" s="60"/>
      <c r="V63" s="399">
        <f t="shared" ref="V63:V64" si="90">N63-N63*2.2%</f>
        <v>0</v>
      </c>
    </row>
    <row r="64" spans="1:22" ht="15.75" thickBot="1">
      <c r="A64" s="31">
        <v>17</v>
      </c>
      <c r="B64" s="32">
        <v>48</v>
      </c>
      <c r="C64" s="47" t="s">
        <v>69</v>
      </c>
      <c r="D64" s="92"/>
      <c r="E64" s="57">
        <f t="shared" si="86"/>
        <v>0</v>
      </c>
      <c r="F64" s="59">
        <f t="shared" si="87"/>
        <v>0</v>
      </c>
      <c r="G64" s="59">
        <f t="shared" si="88"/>
        <v>0</v>
      </c>
      <c r="H64" s="59">
        <f t="shared" si="89"/>
        <v>0</v>
      </c>
      <c r="I64" s="57"/>
      <c r="J64" s="58"/>
      <c r="K64" s="58"/>
      <c r="L64" s="59"/>
      <c r="M64" s="57"/>
      <c r="N64" s="58"/>
      <c r="O64" s="58"/>
      <c r="P64" s="59"/>
      <c r="Q64" s="57"/>
      <c r="R64" s="389"/>
      <c r="S64" s="58"/>
      <c r="T64" s="60"/>
      <c r="V64" s="399">
        <f t="shared" si="90"/>
        <v>0</v>
      </c>
    </row>
    <row r="65" spans="1:26" ht="15.75" thickBot="1">
      <c r="A65" s="88" t="s">
        <v>70</v>
      </c>
      <c r="B65" s="89"/>
      <c r="C65" s="90"/>
      <c r="D65" s="93">
        <f>SUM(D61:D64)</f>
        <v>0</v>
      </c>
      <c r="E65" s="78">
        <f>SUM(E48:E64)</f>
        <v>0</v>
      </c>
      <c r="F65" s="79">
        <f>SUM(F48:F64)</f>
        <v>0</v>
      </c>
      <c r="G65" s="79">
        <f>SUM(G48:G64)</f>
        <v>0</v>
      </c>
      <c r="H65" s="82">
        <f>SUM(H48:H64)</f>
        <v>0</v>
      </c>
      <c r="I65" s="81">
        <f t="shared" ref="I65:S65" si="91">SUM(I48:I64)</f>
        <v>0</v>
      </c>
      <c r="J65" s="79">
        <f t="shared" si="91"/>
        <v>0</v>
      </c>
      <c r="K65" s="79">
        <f t="shared" ref="K65" si="92">SUM(K48:K64)</f>
        <v>0</v>
      </c>
      <c r="L65" s="82">
        <f t="shared" si="91"/>
        <v>0</v>
      </c>
      <c r="M65" s="81">
        <f t="shared" si="91"/>
        <v>0</v>
      </c>
      <c r="N65" s="79">
        <f t="shared" si="91"/>
        <v>0</v>
      </c>
      <c r="O65" s="79">
        <f t="shared" si="91"/>
        <v>0</v>
      </c>
      <c r="P65" s="82">
        <f t="shared" si="91"/>
        <v>0</v>
      </c>
      <c r="Q65" s="81">
        <f t="shared" si="91"/>
        <v>0</v>
      </c>
      <c r="R65" s="391">
        <f t="shared" si="91"/>
        <v>0</v>
      </c>
      <c r="S65" s="79">
        <f t="shared" si="91"/>
        <v>0</v>
      </c>
      <c r="T65" s="82">
        <f>SUM(T48:T64)</f>
        <v>0</v>
      </c>
      <c r="V65" s="82">
        <f t="shared" ref="V65:Z65" si="93">SUM(V48:V64)</f>
        <v>0</v>
      </c>
      <c r="W65" s="82">
        <f t="shared" si="93"/>
        <v>0</v>
      </c>
      <c r="X65" s="82">
        <f t="shared" si="93"/>
        <v>0</v>
      </c>
      <c r="Y65" s="82">
        <f t="shared" si="93"/>
        <v>0</v>
      </c>
      <c r="Z65" s="82">
        <f t="shared" si="93"/>
        <v>0</v>
      </c>
    </row>
    <row r="66" spans="1:26" s="285" customFormat="1">
      <c r="A66" s="278">
        <v>1</v>
      </c>
      <c r="B66" s="94"/>
      <c r="C66" s="279" t="s">
        <v>71</v>
      </c>
      <c r="D66" s="280"/>
      <c r="E66" s="281">
        <f t="shared" ref="E66:E68" si="94">I66+M66+Q66</f>
        <v>0</v>
      </c>
      <c r="F66" s="282">
        <f t="shared" ref="F66:F68" si="95">J66+N66+R66</f>
        <v>29644.376155539983</v>
      </c>
      <c r="G66" s="282">
        <f t="shared" ref="G66:G68" si="96">K66+O66+S66</f>
        <v>68623.899999999994</v>
      </c>
      <c r="H66" s="282">
        <f t="shared" ref="H66:H68" si="97">L66+P66+T66</f>
        <v>68623.899999999994</v>
      </c>
      <c r="I66" s="281"/>
      <c r="J66" s="283">
        <f>1130-780-54</f>
        <v>296</v>
      </c>
      <c r="K66" s="283">
        <v>1130</v>
      </c>
      <c r="L66" s="282">
        <v>1130</v>
      </c>
      <c r="M66" s="281"/>
      <c r="N66" s="283">
        <v>29348.376155539983</v>
      </c>
      <c r="O66" s="283">
        <f>67043.7+450.2</f>
        <v>67493.899999999994</v>
      </c>
      <c r="P66" s="282">
        <f>67043.7+450.2</f>
        <v>67493.899999999994</v>
      </c>
      <c r="Q66" s="281"/>
      <c r="R66" s="392"/>
      <c r="S66" s="283"/>
      <c r="T66" s="284"/>
      <c r="V66" s="399">
        <f t="shared" si="9"/>
        <v>28702.711880118102</v>
      </c>
    </row>
    <row r="67" spans="1:26">
      <c r="A67" s="95">
        <v>2</v>
      </c>
      <c r="B67" s="83">
        <v>49</v>
      </c>
      <c r="C67" s="33" t="s">
        <v>72</v>
      </c>
      <c r="D67" s="96"/>
      <c r="E67" s="57">
        <f t="shared" si="94"/>
        <v>0</v>
      </c>
      <c r="F67" s="59">
        <f t="shared" si="95"/>
        <v>0</v>
      </c>
      <c r="G67" s="59">
        <f t="shared" si="96"/>
        <v>0</v>
      </c>
      <c r="H67" s="59">
        <f t="shared" si="97"/>
        <v>0</v>
      </c>
      <c r="I67" s="57"/>
      <c r="J67" s="58"/>
      <c r="K67" s="58"/>
      <c r="L67" s="59"/>
      <c r="M67" s="57"/>
      <c r="N67" s="58"/>
      <c r="O67" s="58"/>
      <c r="P67" s="59"/>
      <c r="Q67" s="57"/>
      <c r="R67" s="389"/>
      <c r="S67" s="58"/>
      <c r="T67" s="60"/>
      <c r="V67" s="399">
        <f t="shared" si="9"/>
        <v>0</v>
      </c>
    </row>
    <row r="68" spans="1:26" ht="16.5" thickBot="1">
      <c r="A68" s="97">
        <v>3</v>
      </c>
      <c r="B68" s="98">
        <v>50</v>
      </c>
      <c r="C68" s="99" t="s">
        <v>73</v>
      </c>
      <c r="D68" s="100"/>
      <c r="E68" s="57">
        <f t="shared" si="94"/>
        <v>0</v>
      </c>
      <c r="F68" s="59">
        <f t="shared" si="95"/>
        <v>719.3</v>
      </c>
      <c r="G68" s="59">
        <f t="shared" si="96"/>
        <v>0</v>
      </c>
      <c r="H68" s="59">
        <f t="shared" si="97"/>
        <v>0</v>
      </c>
      <c r="I68" s="57"/>
      <c r="J68" s="58"/>
      <c r="K68" s="58"/>
      <c r="L68" s="59"/>
      <c r="M68" s="57"/>
      <c r="N68" s="38"/>
      <c r="O68" s="58"/>
      <c r="P68" s="59"/>
      <c r="Q68" s="57"/>
      <c r="R68" s="389">
        <v>719.3</v>
      </c>
      <c r="S68" s="58"/>
      <c r="T68" s="60"/>
      <c r="V68" s="399">
        <f t="shared" si="9"/>
        <v>0</v>
      </c>
      <c r="W68" s="396">
        <v>22305.040000000001</v>
      </c>
      <c r="X68" s="403">
        <f t="shared" ref="X68" si="98">W68*2.2/100/4*3</f>
        <v>368.03316000000001</v>
      </c>
      <c r="Y68">
        <f>X68*$X$73</f>
        <v>113.68862016923997</v>
      </c>
      <c r="Z68" s="315">
        <f>N68+Y68</f>
        <v>113.68862016923997</v>
      </c>
    </row>
    <row r="69" spans="1:26" ht="15.75" thickBot="1">
      <c r="A69" s="101" t="s">
        <v>74</v>
      </c>
      <c r="B69" s="102"/>
      <c r="C69" s="103"/>
      <c r="D69" s="93">
        <f>D38+D42+D47+D66+D68</f>
        <v>9457</v>
      </c>
      <c r="E69" s="104">
        <f t="shared" ref="E69:L69" si="99">E38+E42+E47+SUM(E65:E68)</f>
        <v>0</v>
      </c>
      <c r="F69" s="105">
        <f t="shared" si="99"/>
        <v>126656.69999999998</v>
      </c>
      <c r="G69" s="105">
        <f t="shared" ref="G69" si="100">G38+G42+G47+SUM(G65:G68)</f>
        <v>68623.899999999994</v>
      </c>
      <c r="H69" s="106">
        <f t="shared" si="99"/>
        <v>68623.899999999994</v>
      </c>
      <c r="I69" s="104">
        <f t="shared" si="99"/>
        <v>0</v>
      </c>
      <c r="J69" s="105">
        <f t="shared" si="99"/>
        <v>1130</v>
      </c>
      <c r="K69" s="105">
        <f t="shared" ref="K69" si="101">K38+K42+K47+SUM(K65:K68)</f>
        <v>1130</v>
      </c>
      <c r="L69" s="107">
        <f t="shared" si="99"/>
        <v>1130</v>
      </c>
      <c r="M69" s="104">
        <f t="shared" ref="M69:Y69" si="102">M38+M42+M47+SUM(M65:M68)</f>
        <v>0</v>
      </c>
      <c r="N69" s="105">
        <f t="shared" si="102"/>
        <v>67493.899999999994</v>
      </c>
      <c r="O69" s="105">
        <f t="shared" ref="O69" si="103">O38+O42+O47+SUM(O65:O68)</f>
        <v>67493.899999999994</v>
      </c>
      <c r="P69" s="107">
        <f t="shared" si="102"/>
        <v>67493.899999999994</v>
      </c>
      <c r="Q69" s="104">
        <f t="shared" si="102"/>
        <v>0</v>
      </c>
      <c r="R69" s="393">
        <f t="shared" si="102"/>
        <v>58032.800000000003</v>
      </c>
      <c r="S69" s="105">
        <f t="shared" ref="S69" si="104">S38+S42+S47+SUM(S65:S68)</f>
        <v>0</v>
      </c>
      <c r="T69" s="107">
        <f t="shared" si="102"/>
        <v>0</v>
      </c>
      <c r="V69" s="107">
        <f t="shared" si="102"/>
        <v>66009.034199999995</v>
      </c>
      <c r="W69" s="107">
        <f>W38+W42+W47+SUM(W65:W68)</f>
        <v>7845743.67258</v>
      </c>
      <c r="X69" s="107">
        <f t="shared" si="102"/>
        <v>129454.77059757004</v>
      </c>
      <c r="Y69" s="107">
        <f t="shared" si="102"/>
        <v>39989.696155539983</v>
      </c>
      <c r="Z69" s="107">
        <f t="shared" ref="Z69" si="105">Z38+Z42+Z47+SUM(Z65:Z68)</f>
        <v>78135.22</v>
      </c>
    </row>
    <row r="70" spans="1:26" ht="15.75" thickBot="1">
      <c r="A70" s="108" t="s">
        <v>75</v>
      </c>
      <c r="B70" s="109"/>
      <c r="C70" s="110"/>
      <c r="D70" s="111"/>
      <c r="E70" s="112">
        <f>I70+M70+Q70+U70+X70+AA70+AD70+AG70+AJ70+AM70+AP70+AS70+AV70+AY70+BB70+BE70+BH70</f>
        <v>61766</v>
      </c>
      <c r="F70" s="113">
        <f>J70+N70+R70</f>
        <v>126656.7</v>
      </c>
      <c r="G70" s="113">
        <f>K70+O70+S70+W70+Z70+AC70+AF70+AI70+AL70+AO70+AR70+AU70+AX70+BA70+BD70+BG70+BJ70</f>
        <v>68623.899999999994</v>
      </c>
      <c r="H70" s="114">
        <f>L70+P70+T70+W70+Z70+AC70+AF70+AI70+AL70+AO70+AR70+AU70+AX70+BA70+BD70+BG70+BJ70</f>
        <v>68623.899999999994</v>
      </c>
      <c r="I70" s="112">
        <v>1130</v>
      </c>
      <c r="J70" s="113">
        <v>1130</v>
      </c>
      <c r="K70" s="113">
        <v>1130</v>
      </c>
      <c r="L70" s="114">
        <v>1130</v>
      </c>
      <c r="M70" s="112">
        <v>60636</v>
      </c>
      <c r="N70" s="113">
        <f>60636+822.5+5585.2+450.2</f>
        <v>67493.899999999994</v>
      </c>
      <c r="O70" s="113">
        <f>67043.7+450.2</f>
        <v>67493.899999999994</v>
      </c>
      <c r="P70" s="114">
        <f>67043.7+450.2</f>
        <v>67493.899999999994</v>
      </c>
      <c r="Q70" s="112"/>
      <c r="R70" s="394">
        <v>58032.800000000003</v>
      </c>
      <c r="S70" s="113"/>
      <c r="T70" s="114"/>
      <c r="V70" s="399">
        <f t="shared" si="9"/>
        <v>66009.034199999995</v>
      </c>
    </row>
    <row r="71" spans="1:26" ht="15.75" thickBot="1">
      <c r="A71" s="115" t="s">
        <v>76</v>
      </c>
      <c r="B71" s="116"/>
      <c r="C71" s="117"/>
      <c r="D71" s="118"/>
      <c r="E71" s="119">
        <f>E70-E69</f>
        <v>61766</v>
      </c>
      <c r="F71" s="120">
        <f>F70-F69</f>
        <v>0</v>
      </c>
      <c r="G71" s="120">
        <f>G70-G69</f>
        <v>0</v>
      </c>
      <c r="H71" s="121">
        <f>H70-H69</f>
        <v>0</v>
      </c>
      <c r="I71" s="122">
        <f>I70-I69</f>
        <v>1130</v>
      </c>
      <c r="J71" s="120">
        <f t="shared" ref="J71:T71" si="106">J70-J69</f>
        <v>0</v>
      </c>
      <c r="K71" s="120">
        <f t="shared" ref="K71" si="107">K70-K69</f>
        <v>0</v>
      </c>
      <c r="L71" s="123">
        <f t="shared" si="106"/>
        <v>0</v>
      </c>
      <c r="M71" s="122">
        <f t="shared" si="106"/>
        <v>60636</v>
      </c>
      <c r="N71" s="120">
        <f t="shared" si="106"/>
        <v>0</v>
      </c>
      <c r="O71" s="120">
        <f t="shared" si="106"/>
        <v>0</v>
      </c>
      <c r="P71" s="123">
        <f t="shared" si="106"/>
        <v>0</v>
      </c>
      <c r="Q71" s="122">
        <f t="shared" si="106"/>
        <v>0</v>
      </c>
      <c r="R71" s="395">
        <f t="shared" si="106"/>
        <v>0</v>
      </c>
      <c r="S71" s="120">
        <f t="shared" si="106"/>
        <v>0</v>
      </c>
      <c r="T71" s="123">
        <f t="shared" si="106"/>
        <v>0</v>
      </c>
      <c r="V71" s="399">
        <f t="shared" si="9"/>
        <v>0</v>
      </c>
    </row>
    <row r="72" spans="1:26">
      <c r="A72" s="124"/>
      <c r="B72" s="124"/>
      <c r="C72" s="124"/>
      <c r="D72" s="124"/>
      <c r="E72" s="125"/>
      <c r="F72" s="125"/>
      <c r="G72" s="125"/>
      <c r="H72" s="125"/>
      <c r="M72" t="s">
        <v>144</v>
      </c>
      <c r="N72" s="316">
        <v>68623.899999999994</v>
      </c>
      <c r="X72" s="315">
        <f>N76-O76</f>
        <v>39989.69615553999</v>
      </c>
    </row>
    <row r="73" spans="1:26">
      <c r="N73" s="315">
        <f>N72-N70</f>
        <v>1130</v>
      </c>
      <c r="X73">
        <f>X72/X69</f>
        <v>0.30890863249724554</v>
      </c>
    </row>
    <row r="75" spans="1:26">
      <c r="N75">
        <v>75744.22</v>
      </c>
    </row>
    <row r="76" spans="1:26">
      <c r="N76">
        <v>78135.22</v>
      </c>
      <c r="O76" s="315">
        <f>N47+N42+N38</f>
        <v>38145.523844460011</v>
      </c>
    </row>
  </sheetData>
  <mergeCells count="8">
    <mergeCell ref="M4:P4"/>
    <mergeCell ref="Q4:T4"/>
    <mergeCell ref="A4:A6"/>
    <mergeCell ref="B4:B6"/>
    <mergeCell ref="C4:C5"/>
    <mergeCell ref="D4:D5"/>
    <mergeCell ref="E4:H4"/>
    <mergeCell ref="I4:L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95"/>
  <sheetViews>
    <sheetView zoomScale="71" zoomScaleNormal="71" workbookViewId="0">
      <pane xSplit="3" ySplit="6" topLeftCell="P7" activePane="bottomRight" state="frozen"/>
      <selection pane="topRight" activeCell="D1" sqref="D1"/>
      <selection pane="bottomLeft" activeCell="A5" sqref="A5"/>
      <selection pane="bottomRight" activeCell="W56" sqref="W56:W73"/>
    </sheetView>
  </sheetViews>
  <sheetFormatPr defaultRowHeight="15.75"/>
  <cols>
    <col min="1" max="1" width="3.42578125" style="126" customWidth="1"/>
    <col min="2" max="2" width="4.42578125" style="126" customWidth="1"/>
    <col min="3" max="3" width="32" style="128" customWidth="1"/>
    <col min="4" max="4" width="10.42578125" style="128" customWidth="1"/>
    <col min="5" max="5" width="15.85546875" style="128" customWidth="1"/>
    <col min="6" max="6" width="14.42578125" style="128" customWidth="1"/>
    <col min="7" max="7" width="13" style="128" customWidth="1"/>
    <col min="8" max="8" width="14.85546875" style="128" customWidth="1"/>
    <col min="9" max="9" width="15.85546875" style="128" customWidth="1"/>
    <col min="10" max="10" width="16.5703125" style="128" customWidth="1"/>
    <col min="11" max="11" width="15" style="128" customWidth="1"/>
    <col min="12" max="12" width="13" style="128" customWidth="1"/>
    <col min="13" max="13" width="12.5703125" style="128" customWidth="1"/>
    <col min="14" max="14" width="13.5703125" style="127" customWidth="1"/>
    <col min="15" max="16" width="10.7109375" style="127" customWidth="1"/>
    <col min="17" max="17" width="13.140625" style="128" customWidth="1"/>
    <col min="18" max="19" width="14" style="302" customWidth="1"/>
    <col min="20" max="22" width="14" style="128" customWidth="1"/>
    <col min="23" max="23" width="18.28515625" style="128" customWidth="1"/>
    <col min="24" max="24" width="1.28515625" style="128" customWidth="1"/>
    <col min="25" max="25" width="11" style="128" customWidth="1"/>
    <col min="26" max="26" width="11.7109375" style="128" customWidth="1"/>
    <col min="27" max="27" width="11" style="130" customWidth="1"/>
    <col min="28" max="28" width="11" style="128" customWidth="1"/>
    <col min="29" max="29" width="12.42578125" style="131" customWidth="1"/>
    <col min="30" max="30" width="14" style="128" customWidth="1"/>
    <col min="31" max="31" width="15.5703125" style="128" customWidth="1"/>
    <col min="32" max="32" width="1.42578125" style="128" customWidth="1"/>
    <col min="33" max="33" width="12.28515625" style="128" customWidth="1"/>
    <col min="34" max="34" width="0.85546875" style="128" customWidth="1"/>
    <col min="35" max="35" width="12.5703125" style="128" customWidth="1"/>
    <col min="36" max="36" width="1.42578125" style="128" customWidth="1"/>
    <col min="37" max="37" width="12.140625" style="128" customWidth="1"/>
    <col min="38" max="38" width="12.42578125" style="128" customWidth="1"/>
    <col min="39" max="39" width="11.42578125" style="128" customWidth="1"/>
    <col min="40" max="40" width="1.28515625" style="128" customWidth="1"/>
    <col min="41" max="43" width="10.7109375" style="128" customWidth="1"/>
    <col min="44" max="44" width="2.140625" style="128" customWidth="1"/>
    <col min="45" max="45" width="11.140625" style="128" customWidth="1"/>
    <col min="46" max="46" width="13.42578125" style="128" customWidth="1"/>
    <col min="47" max="47" width="12.140625" style="128" customWidth="1"/>
    <col min="48" max="48" width="14.140625" style="128" customWidth="1"/>
    <col min="49" max="49" width="9.5703125" style="128" bestFit="1" customWidth="1"/>
    <col min="50" max="262" width="9.140625" style="128"/>
    <col min="263" max="263" width="3.42578125" style="128" customWidth="1"/>
    <col min="264" max="264" width="4.42578125" style="128" customWidth="1"/>
    <col min="265" max="265" width="32" style="128" customWidth="1"/>
    <col min="266" max="266" width="10.42578125" style="128" customWidth="1"/>
    <col min="267" max="267" width="15.85546875" style="128" customWidth="1"/>
    <col min="268" max="268" width="14.42578125" style="128" customWidth="1"/>
    <col min="269" max="269" width="13" style="128" customWidth="1"/>
    <col min="270" max="270" width="14.85546875" style="128" customWidth="1"/>
    <col min="271" max="271" width="15.85546875" style="128" customWidth="1"/>
    <col min="272" max="272" width="16.5703125" style="128" customWidth="1"/>
    <col min="273" max="273" width="15" style="128" customWidth="1"/>
    <col min="274" max="274" width="13" style="128" customWidth="1"/>
    <col min="275" max="275" width="12.5703125" style="128" customWidth="1"/>
    <col min="276" max="276" width="15.42578125" style="128" customWidth="1"/>
    <col min="277" max="277" width="13.140625" style="128" customWidth="1"/>
    <col min="278" max="278" width="14" style="128" customWidth="1"/>
    <col min="279" max="279" width="18.28515625" style="128" customWidth="1"/>
    <col min="280" max="280" width="1.28515625" style="128" customWidth="1"/>
    <col min="281" max="281" width="11" style="128" customWidth="1"/>
    <col min="282" max="282" width="11.7109375" style="128" customWidth="1"/>
    <col min="283" max="284" width="11" style="128" customWidth="1"/>
    <col min="285" max="285" width="12.42578125" style="128" customWidth="1"/>
    <col min="286" max="291" width="9.140625" style="128" customWidth="1"/>
    <col min="292" max="292" width="1.42578125" style="128" customWidth="1"/>
    <col min="293" max="295" width="9.140625" style="128" customWidth="1"/>
    <col min="296" max="296" width="1.28515625" style="128" customWidth="1"/>
    <col min="297" max="299" width="10.7109375" style="128" customWidth="1"/>
    <col min="300" max="300" width="2.140625" style="128" customWidth="1"/>
    <col min="301" max="301" width="11.140625" style="128" customWidth="1"/>
    <col min="302" max="302" width="13.42578125" style="128" customWidth="1"/>
    <col min="303" max="303" width="10" style="128" customWidth="1"/>
    <col min="304" max="304" width="14.140625" style="128" customWidth="1"/>
    <col min="305" max="305" width="9.5703125" style="128" bestFit="1" customWidth="1"/>
    <col min="306" max="518" width="9.140625" style="128"/>
    <col min="519" max="519" width="3.42578125" style="128" customWidth="1"/>
    <col min="520" max="520" width="4.42578125" style="128" customWidth="1"/>
    <col min="521" max="521" width="32" style="128" customWidth="1"/>
    <col min="522" max="522" width="10.42578125" style="128" customWidth="1"/>
    <col min="523" max="523" width="15.85546875" style="128" customWidth="1"/>
    <col min="524" max="524" width="14.42578125" style="128" customWidth="1"/>
    <col min="525" max="525" width="13" style="128" customWidth="1"/>
    <col min="526" max="526" width="14.85546875" style="128" customWidth="1"/>
    <col min="527" max="527" width="15.85546875" style="128" customWidth="1"/>
    <col min="528" max="528" width="16.5703125" style="128" customWidth="1"/>
    <col min="529" max="529" width="15" style="128" customWidth="1"/>
    <col min="530" max="530" width="13" style="128" customWidth="1"/>
    <col min="531" max="531" width="12.5703125" style="128" customWidth="1"/>
    <col min="532" max="532" width="15.42578125" style="128" customWidth="1"/>
    <col min="533" max="533" width="13.140625" style="128" customWidth="1"/>
    <col min="534" max="534" width="14" style="128" customWidth="1"/>
    <col min="535" max="535" width="18.28515625" style="128" customWidth="1"/>
    <col min="536" max="536" width="1.28515625" style="128" customWidth="1"/>
    <col min="537" max="537" width="11" style="128" customWidth="1"/>
    <col min="538" max="538" width="11.7109375" style="128" customWidth="1"/>
    <col min="539" max="540" width="11" style="128" customWidth="1"/>
    <col min="541" max="541" width="12.42578125" style="128" customWidth="1"/>
    <col min="542" max="547" width="9.140625" style="128" customWidth="1"/>
    <col min="548" max="548" width="1.42578125" style="128" customWidth="1"/>
    <col min="549" max="551" width="9.140625" style="128" customWidth="1"/>
    <col min="552" max="552" width="1.28515625" style="128" customWidth="1"/>
    <col min="553" max="555" width="10.7109375" style="128" customWidth="1"/>
    <col min="556" max="556" width="2.140625" style="128" customWidth="1"/>
    <col min="557" max="557" width="11.140625" style="128" customWidth="1"/>
    <col min="558" max="558" width="13.42578125" style="128" customWidth="1"/>
    <col min="559" max="559" width="10" style="128" customWidth="1"/>
    <col min="560" max="560" width="14.140625" style="128" customWidth="1"/>
    <col min="561" max="561" width="9.5703125" style="128" bestFit="1" customWidth="1"/>
    <col min="562" max="774" width="9.140625" style="128"/>
    <col min="775" max="775" width="3.42578125" style="128" customWidth="1"/>
    <col min="776" max="776" width="4.42578125" style="128" customWidth="1"/>
    <col min="777" max="777" width="32" style="128" customWidth="1"/>
    <col min="778" max="778" width="10.42578125" style="128" customWidth="1"/>
    <col min="779" max="779" width="15.85546875" style="128" customWidth="1"/>
    <col min="780" max="780" width="14.42578125" style="128" customWidth="1"/>
    <col min="781" max="781" width="13" style="128" customWidth="1"/>
    <col min="782" max="782" width="14.85546875" style="128" customWidth="1"/>
    <col min="783" max="783" width="15.85546875" style="128" customWidth="1"/>
    <col min="784" max="784" width="16.5703125" style="128" customWidth="1"/>
    <col min="785" max="785" width="15" style="128" customWidth="1"/>
    <col min="786" max="786" width="13" style="128" customWidth="1"/>
    <col min="787" max="787" width="12.5703125" style="128" customWidth="1"/>
    <col min="788" max="788" width="15.42578125" style="128" customWidth="1"/>
    <col min="789" max="789" width="13.140625" style="128" customWidth="1"/>
    <col min="790" max="790" width="14" style="128" customWidth="1"/>
    <col min="791" max="791" width="18.28515625" style="128" customWidth="1"/>
    <col min="792" max="792" width="1.28515625" style="128" customWidth="1"/>
    <col min="793" max="793" width="11" style="128" customWidth="1"/>
    <col min="794" max="794" width="11.7109375" style="128" customWidth="1"/>
    <col min="795" max="796" width="11" style="128" customWidth="1"/>
    <col min="797" max="797" width="12.42578125" style="128" customWidth="1"/>
    <col min="798" max="803" width="9.140625" style="128" customWidth="1"/>
    <col min="804" max="804" width="1.42578125" style="128" customWidth="1"/>
    <col min="805" max="807" width="9.140625" style="128" customWidth="1"/>
    <col min="808" max="808" width="1.28515625" style="128" customWidth="1"/>
    <col min="809" max="811" width="10.7109375" style="128" customWidth="1"/>
    <col min="812" max="812" width="2.140625" style="128" customWidth="1"/>
    <col min="813" max="813" width="11.140625" style="128" customWidth="1"/>
    <col min="814" max="814" width="13.42578125" style="128" customWidth="1"/>
    <col min="815" max="815" width="10" style="128" customWidth="1"/>
    <col min="816" max="816" width="14.140625" style="128" customWidth="1"/>
    <col min="817" max="817" width="9.5703125" style="128" bestFit="1" customWidth="1"/>
    <col min="818" max="1030" width="9.140625" style="128"/>
    <col min="1031" max="1031" width="3.42578125" style="128" customWidth="1"/>
    <col min="1032" max="1032" width="4.42578125" style="128" customWidth="1"/>
    <col min="1033" max="1033" width="32" style="128" customWidth="1"/>
    <col min="1034" max="1034" width="10.42578125" style="128" customWidth="1"/>
    <col min="1035" max="1035" width="15.85546875" style="128" customWidth="1"/>
    <col min="1036" max="1036" width="14.42578125" style="128" customWidth="1"/>
    <col min="1037" max="1037" width="13" style="128" customWidth="1"/>
    <col min="1038" max="1038" width="14.85546875" style="128" customWidth="1"/>
    <col min="1039" max="1039" width="15.85546875" style="128" customWidth="1"/>
    <col min="1040" max="1040" width="16.5703125" style="128" customWidth="1"/>
    <col min="1041" max="1041" width="15" style="128" customWidth="1"/>
    <col min="1042" max="1042" width="13" style="128" customWidth="1"/>
    <col min="1043" max="1043" width="12.5703125" style="128" customWidth="1"/>
    <col min="1044" max="1044" width="15.42578125" style="128" customWidth="1"/>
    <col min="1045" max="1045" width="13.140625" style="128" customWidth="1"/>
    <col min="1046" max="1046" width="14" style="128" customWidth="1"/>
    <col min="1047" max="1047" width="18.28515625" style="128" customWidth="1"/>
    <col min="1048" max="1048" width="1.28515625" style="128" customWidth="1"/>
    <col min="1049" max="1049" width="11" style="128" customWidth="1"/>
    <col min="1050" max="1050" width="11.7109375" style="128" customWidth="1"/>
    <col min="1051" max="1052" width="11" style="128" customWidth="1"/>
    <col min="1053" max="1053" width="12.42578125" style="128" customWidth="1"/>
    <col min="1054" max="1059" width="9.140625" style="128" customWidth="1"/>
    <col min="1060" max="1060" width="1.42578125" style="128" customWidth="1"/>
    <col min="1061" max="1063" width="9.140625" style="128" customWidth="1"/>
    <col min="1064" max="1064" width="1.28515625" style="128" customWidth="1"/>
    <col min="1065" max="1067" width="10.7109375" style="128" customWidth="1"/>
    <col min="1068" max="1068" width="2.140625" style="128" customWidth="1"/>
    <col min="1069" max="1069" width="11.140625" style="128" customWidth="1"/>
    <col min="1070" max="1070" width="13.42578125" style="128" customWidth="1"/>
    <col min="1071" max="1071" width="10" style="128" customWidth="1"/>
    <col min="1072" max="1072" width="14.140625" style="128" customWidth="1"/>
    <col min="1073" max="1073" width="9.5703125" style="128" bestFit="1" customWidth="1"/>
    <col min="1074" max="1286" width="9.140625" style="128"/>
    <col min="1287" max="1287" width="3.42578125" style="128" customWidth="1"/>
    <col min="1288" max="1288" width="4.42578125" style="128" customWidth="1"/>
    <col min="1289" max="1289" width="32" style="128" customWidth="1"/>
    <col min="1290" max="1290" width="10.42578125" style="128" customWidth="1"/>
    <col min="1291" max="1291" width="15.85546875" style="128" customWidth="1"/>
    <col min="1292" max="1292" width="14.42578125" style="128" customWidth="1"/>
    <col min="1293" max="1293" width="13" style="128" customWidth="1"/>
    <col min="1294" max="1294" width="14.85546875" style="128" customWidth="1"/>
    <col min="1295" max="1295" width="15.85546875" style="128" customWidth="1"/>
    <col min="1296" max="1296" width="16.5703125" style="128" customWidth="1"/>
    <col min="1297" max="1297" width="15" style="128" customWidth="1"/>
    <col min="1298" max="1298" width="13" style="128" customWidth="1"/>
    <col min="1299" max="1299" width="12.5703125" style="128" customWidth="1"/>
    <col min="1300" max="1300" width="15.42578125" style="128" customWidth="1"/>
    <col min="1301" max="1301" width="13.140625" style="128" customWidth="1"/>
    <col min="1302" max="1302" width="14" style="128" customWidth="1"/>
    <col min="1303" max="1303" width="18.28515625" style="128" customWidth="1"/>
    <col min="1304" max="1304" width="1.28515625" style="128" customWidth="1"/>
    <col min="1305" max="1305" width="11" style="128" customWidth="1"/>
    <col min="1306" max="1306" width="11.7109375" style="128" customWidth="1"/>
    <col min="1307" max="1308" width="11" style="128" customWidth="1"/>
    <col min="1309" max="1309" width="12.42578125" style="128" customWidth="1"/>
    <col min="1310" max="1315" width="9.140625" style="128" customWidth="1"/>
    <col min="1316" max="1316" width="1.42578125" style="128" customWidth="1"/>
    <col min="1317" max="1319" width="9.140625" style="128" customWidth="1"/>
    <col min="1320" max="1320" width="1.28515625" style="128" customWidth="1"/>
    <col min="1321" max="1323" width="10.7109375" style="128" customWidth="1"/>
    <col min="1324" max="1324" width="2.140625" style="128" customWidth="1"/>
    <col min="1325" max="1325" width="11.140625" style="128" customWidth="1"/>
    <col min="1326" max="1326" width="13.42578125" style="128" customWidth="1"/>
    <col min="1327" max="1327" width="10" style="128" customWidth="1"/>
    <col min="1328" max="1328" width="14.140625" style="128" customWidth="1"/>
    <col min="1329" max="1329" width="9.5703125" style="128" bestFit="1" customWidth="1"/>
    <col min="1330" max="1542" width="9.140625" style="128"/>
    <col min="1543" max="1543" width="3.42578125" style="128" customWidth="1"/>
    <col min="1544" max="1544" width="4.42578125" style="128" customWidth="1"/>
    <col min="1545" max="1545" width="32" style="128" customWidth="1"/>
    <col min="1546" max="1546" width="10.42578125" style="128" customWidth="1"/>
    <col min="1547" max="1547" width="15.85546875" style="128" customWidth="1"/>
    <col min="1548" max="1548" width="14.42578125" style="128" customWidth="1"/>
    <col min="1549" max="1549" width="13" style="128" customWidth="1"/>
    <col min="1550" max="1550" width="14.85546875" style="128" customWidth="1"/>
    <col min="1551" max="1551" width="15.85546875" style="128" customWidth="1"/>
    <col min="1552" max="1552" width="16.5703125" style="128" customWidth="1"/>
    <col min="1553" max="1553" width="15" style="128" customWidth="1"/>
    <col min="1554" max="1554" width="13" style="128" customWidth="1"/>
    <col min="1555" max="1555" width="12.5703125" style="128" customWidth="1"/>
    <col min="1556" max="1556" width="15.42578125" style="128" customWidth="1"/>
    <col min="1557" max="1557" width="13.140625" style="128" customWidth="1"/>
    <col min="1558" max="1558" width="14" style="128" customWidth="1"/>
    <col min="1559" max="1559" width="18.28515625" style="128" customWidth="1"/>
    <col min="1560" max="1560" width="1.28515625" style="128" customWidth="1"/>
    <col min="1561" max="1561" width="11" style="128" customWidth="1"/>
    <col min="1562" max="1562" width="11.7109375" style="128" customWidth="1"/>
    <col min="1563" max="1564" width="11" style="128" customWidth="1"/>
    <col min="1565" max="1565" width="12.42578125" style="128" customWidth="1"/>
    <col min="1566" max="1571" width="9.140625" style="128" customWidth="1"/>
    <col min="1572" max="1572" width="1.42578125" style="128" customWidth="1"/>
    <col min="1573" max="1575" width="9.140625" style="128" customWidth="1"/>
    <col min="1576" max="1576" width="1.28515625" style="128" customWidth="1"/>
    <col min="1577" max="1579" width="10.7109375" style="128" customWidth="1"/>
    <col min="1580" max="1580" width="2.140625" style="128" customWidth="1"/>
    <col min="1581" max="1581" width="11.140625" style="128" customWidth="1"/>
    <col min="1582" max="1582" width="13.42578125" style="128" customWidth="1"/>
    <col min="1583" max="1583" width="10" style="128" customWidth="1"/>
    <col min="1584" max="1584" width="14.140625" style="128" customWidth="1"/>
    <col min="1585" max="1585" width="9.5703125" style="128" bestFit="1" customWidth="1"/>
    <col min="1586" max="1798" width="9.140625" style="128"/>
    <col min="1799" max="1799" width="3.42578125" style="128" customWidth="1"/>
    <col min="1800" max="1800" width="4.42578125" style="128" customWidth="1"/>
    <col min="1801" max="1801" width="32" style="128" customWidth="1"/>
    <col min="1802" max="1802" width="10.42578125" style="128" customWidth="1"/>
    <col min="1803" max="1803" width="15.85546875" style="128" customWidth="1"/>
    <col min="1804" max="1804" width="14.42578125" style="128" customWidth="1"/>
    <col min="1805" max="1805" width="13" style="128" customWidth="1"/>
    <col min="1806" max="1806" width="14.85546875" style="128" customWidth="1"/>
    <col min="1807" max="1807" width="15.85546875" style="128" customWidth="1"/>
    <col min="1808" max="1808" width="16.5703125" style="128" customWidth="1"/>
    <col min="1809" max="1809" width="15" style="128" customWidth="1"/>
    <col min="1810" max="1810" width="13" style="128" customWidth="1"/>
    <col min="1811" max="1811" width="12.5703125" style="128" customWidth="1"/>
    <col min="1812" max="1812" width="15.42578125" style="128" customWidth="1"/>
    <col min="1813" max="1813" width="13.140625" style="128" customWidth="1"/>
    <col min="1814" max="1814" width="14" style="128" customWidth="1"/>
    <col min="1815" max="1815" width="18.28515625" style="128" customWidth="1"/>
    <col min="1816" max="1816" width="1.28515625" style="128" customWidth="1"/>
    <col min="1817" max="1817" width="11" style="128" customWidth="1"/>
    <col min="1818" max="1818" width="11.7109375" style="128" customWidth="1"/>
    <col min="1819" max="1820" width="11" style="128" customWidth="1"/>
    <col min="1821" max="1821" width="12.42578125" style="128" customWidth="1"/>
    <col min="1822" max="1827" width="9.140625" style="128" customWidth="1"/>
    <col min="1828" max="1828" width="1.42578125" style="128" customWidth="1"/>
    <col min="1829" max="1831" width="9.140625" style="128" customWidth="1"/>
    <col min="1832" max="1832" width="1.28515625" style="128" customWidth="1"/>
    <col min="1833" max="1835" width="10.7109375" style="128" customWidth="1"/>
    <col min="1836" max="1836" width="2.140625" style="128" customWidth="1"/>
    <col min="1837" max="1837" width="11.140625" style="128" customWidth="1"/>
    <col min="1838" max="1838" width="13.42578125" style="128" customWidth="1"/>
    <col min="1839" max="1839" width="10" style="128" customWidth="1"/>
    <col min="1840" max="1840" width="14.140625" style="128" customWidth="1"/>
    <col min="1841" max="1841" width="9.5703125" style="128" bestFit="1" customWidth="1"/>
    <col min="1842" max="2054" width="9.140625" style="128"/>
    <col min="2055" max="2055" width="3.42578125" style="128" customWidth="1"/>
    <col min="2056" max="2056" width="4.42578125" style="128" customWidth="1"/>
    <col min="2057" max="2057" width="32" style="128" customWidth="1"/>
    <col min="2058" max="2058" width="10.42578125" style="128" customWidth="1"/>
    <col min="2059" max="2059" width="15.85546875" style="128" customWidth="1"/>
    <col min="2060" max="2060" width="14.42578125" style="128" customWidth="1"/>
    <col min="2061" max="2061" width="13" style="128" customWidth="1"/>
    <col min="2062" max="2062" width="14.85546875" style="128" customWidth="1"/>
    <col min="2063" max="2063" width="15.85546875" style="128" customWidth="1"/>
    <col min="2064" max="2064" width="16.5703125" style="128" customWidth="1"/>
    <col min="2065" max="2065" width="15" style="128" customWidth="1"/>
    <col min="2066" max="2066" width="13" style="128" customWidth="1"/>
    <col min="2067" max="2067" width="12.5703125" style="128" customWidth="1"/>
    <col min="2068" max="2068" width="15.42578125" style="128" customWidth="1"/>
    <col min="2069" max="2069" width="13.140625" style="128" customWidth="1"/>
    <col min="2070" max="2070" width="14" style="128" customWidth="1"/>
    <col min="2071" max="2071" width="18.28515625" style="128" customWidth="1"/>
    <col min="2072" max="2072" width="1.28515625" style="128" customWidth="1"/>
    <col min="2073" max="2073" width="11" style="128" customWidth="1"/>
    <col min="2074" max="2074" width="11.7109375" style="128" customWidth="1"/>
    <col min="2075" max="2076" width="11" style="128" customWidth="1"/>
    <col min="2077" max="2077" width="12.42578125" style="128" customWidth="1"/>
    <col min="2078" max="2083" width="9.140625" style="128" customWidth="1"/>
    <col min="2084" max="2084" width="1.42578125" style="128" customWidth="1"/>
    <col min="2085" max="2087" width="9.140625" style="128" customWidth="1"/>
    <col min="2088" max="2088" width="1.28515625" style="128" customWidth="1"/>
    <col min="2089" max="2091" width="10.7109375" style="128" customWidth="1"/>
    <col min="2092" max="2092" width="2.140625" style="128" customWidth="1"/>
    <col min="2093" max="2093" width="11.140625" style="128" customWidth="1"/>
    <col min="2094" max="2094" width="13.42578125" style="128" customWidth="1"/>
    <col min="2095" max="2095" width="10" style="128" customWidth="1"/>
    <col min="2096" max="2096" width="14.140625" style="128" customWidth="1"/>
    <col min="2097" max="2097" width="9.5703125" style="128" bestFit="1" customWidth="1"/>
    <col min="2098" max="2310" width="9.140625" style="128"/>
    <col min="2311" max="2311" width="3.42578125" style="128" customWidth="1"/>
    <col min="2312" max="2312" width="4.42578125" style="128" customWidth="1"/>
    <col min="2313" max="2313" width="32" style="128" customWidth="1"/>
    <col min="2314" max="2314" width="10.42578125" style="128" customWidth="1"/>
    <col min="2315" max="2315" width="15.85546875" style="128" customWidth="1"/>
    <col min="2316" max="2316" width="14.42578125" style="128" customWidth="1"/>
    <col min="2317" max="2317" width="13" style="128" customWidth="1"/>
    <col min="2318" max="2318" width="14.85546875" style="128" customWidth="1"/>
    <col min="2319" max="2319" width="15.85546875" style="128" customWidth="1"/>
    <col min="2320" max="2320" width="16.5703125" style="128" customWidth="1"/>
    <col min="2321" max="2321" width="15" style="128" customWidth="1"/>
    <col min="2322" max="2322" width="13" style="128" customWidth="1"/>
    <col min="2323" max="2323" width="12.5703125" style="128" customWidth="1"/>
    <col min="2324" max="2324" width="15.42578125" style="128" customWidth="1"/>
    <col min="2325" max="2325" width="13.140625" style="128" customWidth="1"/>
    <col min="2326" max="2326" width="14" style="128" customWidth="1"/>
    <col min="2327" max="2327" width="18.28515625" style="128" customWidth="1"/>
    <col min="2328" max="2328" width="1.28515625" style="128" customWidth="1"/>
    <col min="2329" max="2329" width="11" style="128" customWidth="1"/>
    <col min="2330" max="2330" width="11.7109375" style="128" customWidth="1"/>
    <col min="2331" max="2332" width="11" style="128" customWidth="1"/>
    <col min="2333" max="2333" width="12.42578125" style="128" customWidth="1"/>
    <col min="2334" max="2339" width="9.140625" style="128" customWidth="1"/>
    <col min="2340" max="2340" width="1.42578125" style="128" customWidth="1"/>
    <col min="2341" max="2343" width="9.140625" style="128" customWidth="1"/>
    <col min="2344" max="2344" width="1.28515625" style="128" customWidth="1"/>
    <col min="2345" max="2347" width="10.7109375" style="128" customWidth="1"/>
    <col min="2348" max="2348" width="2.140625" style="128" customWidth="1"/>
    <col min="2349" max="2349" width="11.140625" style="128" customWidth="1"/>
    <col min="2350" max="2350" width="13.42578125" style="128" customWidth="1"/>
    <col min="2351" max="2351" width="10" style="128" customWidth="1"/>
    <col min="2352" max="2352" width="14.140625" style="128" customWidth="1"/>
    <col min="2353" max="2353" width="9.5703125" style="128" bestFit="1" customWidth="1"/>
    <col min="2354" max="2566" width="9.140625" style="128"/>
    <col min="2567" max="2567" width="3.42578125" style="128" customWidth="1"/>
    <col min="2568" max="2568" width="4.42578125" style="128" customWidth="1"/>
    <col min="2569" max="2569" width="32" style="128" customWidth="1"/>
    <col min="2570" max="2570" width="10.42578125" style="128" customWidth="1"/>
    <col min="2571" max="2571" width="15.85546875" style="128" customWidth="1"/>
    <col min="2572" max="2572" width="14.42578125" style="128" customWidth="1"/>
    <col min="2573" max="2573" width="13" style="128" customWidth="1"/>
    <col min="2574" max="2574" width="14.85546875" style="128" customWidth="1"/>
    <col min="2575" max="2575" width="15.85546875" style="128" customWidth="1"/>
    <col min="2576" max="2576" width="16.5703125" style="128" customWidth="1"/>
    <col min="2577" max="2577" width="15" style="128" customWidth="1"/>
    <col min="2578" max="2578" width="13" style="128" customWidth="1"/>
    <col min="2579" max="2579" width="12.5703125" style="128" customWidth="1"/>
    <col min="2580" max="2580" width="15.42578125" style="128" customWidth="1"/>
    <col min="2581" max="2581" width="13.140625" style="128" customWidth="1"/>
    <col min="2582" max="2582" width="14" style="128" customWidth="1"/>
    <col min="2583" max="2583" width="18.28515625" style="128" customWidth="1"/>
    <col min="2584" max="2584" width="1.28515625" style="128" customWidth="1"/>
    <col min="2585" max="2585" width="11" style="128" customWidth="1"/>
    <col min="2586" max="2586" width="11.7109375" style="128" customWidth="1"/>
    <col min="2587" max="2588" width="11" style="128" customWidth="1"/>
    <col min="2589" max="2589" width="12.42578125" style="128" customWidth="1"/>
    <col min="2590" max="2595" width="9.140625" style="128" customWidth="1"/>
    <col min="2596" max="2596" width="1.42578125" style="128" customWidth="1"/>
    <col min="2597" max="2599" width="9.140625" style="128" customWidth="1"/>
    <col min="2600" max="2600" width="1.28515625" style="128" customWidth="1"/>
    <col min="2601" max="2603" width="10.7109375" style="128" customWidth="1"/>
    <col min="2604" max="2604" width="2.140625" style="128" customWidth="1"/>
    <col min="2605" max="2605" width="11.140625" style="128" customWidth="1"/>
    <col min="2606" max="2606" width="13.42578125" style="128" customWidth="1"/>
    <col min="2607" max="2607" width="10" style="128" customWidth="1"/>
    <col min="2608" max="2608" width="14.140625" style="128" customWidth="1"/>
    <col min="2609" max="2609" width="9.5703125" style="128" bestFit="1" customWidth="1"/>
    <col min="2610" max="2822" width="9.140625" style="128"/>
    <col min="2823" max="2823" width="3.42578125" style="128" customWidth="1"/>
    <col min="2824" max="2824" width="4.42578125" style="128" customWidth="1"/>
    <col min="2825" max="2825" width="32" style="128" customWidth="1"/>
    <col min="2826" max="2826" width="10.42578125" style="128" customWidth="1"/>
    <col min="2827" max="2827" width="15.85546875" style="128" customWidth="1"/>
    <col min="2828" max="2828" width="14.42578125" style="128" customWidth="1"/>
    <col min="2829" max="2829" width="13" style="128" customWidth="1"/>
    <col min="2830" max="2830" width="14.85546875" style="128" customWidth="1"/>
    <col min="2831" max="2831" width="15.85546875" style="128" customWidth="1"/>
    <col min="2832" max="2832" width="16.5703125" style="128" customWidth="1"/>
    <col min="2833" max="2833" width="15" style="128" customWidth="1"/>
    <col min="2834" max="2834" width="13" style="128" customWidth="1"/>
    <col min="2835" max="2835" width="12.5703125" style="128" customWidth="1"/>
    <col min="2836" max="2836" width="15.42578125" style="128" customWidth="1"/>
    <col min="2837" max="2837" width="13.140625" style="128" customWidth="1"/>
    <col min="2838" max="2838" width="14" style="128" customWidth="1"/>
    <col min="2839" max="2839" width="18.28515625" style="128" customWidth="1"/>
    <col min="2840" max="2840" width="1.28515625" style="128" customWidth="1"/>
    <col min="2841" max="2841" width="11" style="128" customWidth="1"/>
    <col min="2842" max="2842" width="11.7109375" style="128" customWidth="1"/>
    <col min="2843" max="2844" width="11" style="128" customWidth="1"/>
    <col min="2845" max="2845" width="12.42578125" style="128" customWidth="1"/>
    <col min="2846" max="2851" width="9.140625" style="128" customWidth="1"/>
    <col min="2852" max="2852" width="1.42578125" style="128" customWidth="1"/>
    <col min="2853" max="2855" width="9.140625" style="128" customWidth="1"/>
    <col min="2856" max="2856" width="1.28515625" style="128" customWidth="1"/>
    <col min="2857" max="2859" width="10.7109375" style="128" customWidth="1"/>
    <col min="2860" max="2860" width="2.140625" style="128" customWidth="1"/>
    <col min="2861" max="2861" width="11.140625" style="128" customWidth="1"/>
    <col min="2862" max="2862" width="13.42578125" style="128" customWidth="1"/>
    <col min="2863" max="2863" width="10" style="128" customWidth="1"/>
    <col min="2864" max="2864" width="14.140625" style="128" customWidth="1"/>
    <col min="2865" max="2865" width="9.5703125" style="128" bestFit="1" customWidth="1"/>
    <col min="2866" max="3078" width="9.140625" style="128"/>
    <col min="3079" max="3079" width="3.42578125" style="128" customWidth="1"/>
    <col min="3080" max="3080" width="4.42578125" style="128" customWidth="1"/>
    <col min="3081" max="3081" width="32" style="128" customWidth="1"/>
    <col min="3082" max="3082" width="10.42578125" style="128" customWidth="1"/>
    <col min="3083" max="3083" width="15.85546875" style="128" customWidth="1"/>
    <col min="3084" max="3084" width="14.42578125" style="128" customWidth="1"/>
    <col min="3085" max="3085" width="13" style="128" customWidth="1"/>
    <col min="3086" max="3086" width="14.85546875" style="128" customWidth="1"/>
    <col min="3087" max="3087" width="15.85546875" style="128" customWidth="1"/>
    <col min="3088" max="3088" width="16.5703125" style="128" customWidth="1"/>
    <col min="3089" max="3089" width="15" style="128" customWidth="1"/>
    <col min="3090" max="3090" width="13" style="128" customWidth="1"/>
    <col min="3091" max="3091" width="12.5703125" style="128" customWidth="1"/>
    <col min="3092" max="3092" width="15.42578125" style="128" customWidth="1"/>
    <col min="3093" max="3093" width="13.140625" style="128" customWidth="1"/>
    <col min="3094" max="3094" width="14" style="128" customWidth="1"/>
    <col min="3095" max="3095" width="18.28515625" style="128" customWidth="1"/>
    <col min="3096" max="3096" width="1.28515625" style="128" customWidth="1"/>
    <col min="3097" max="3097" width="11" style="128" customWidth="1"/>
    <col min="3098" max="3098" width="11.7109375" style="128" customWidth="1"/>
    <col min="3099" max="3100" width="11" style="128" customWidth="1"/>
    <col min="3101" max="3101" width="12.42578125" style="128" customWidth="1"/>
    <col min="3102" max="3107" width="9.140625" style="128" customWidth="1"/>
    <col min="3108" max="3108" width="1.42578125" style="128" customWidth="1"/>
    <col min="3109" max="3111" width="9.140625" style="128" customWidth="1"/>
    <col min="3112" max="3112" width="1.28515625" style="128" customWidth="1"/>
    <col min="3113" max="3115" width="10.7109375" style="128" customWidth="1"/>
    <col min="3116" max="3116" width="2.140625" style="128" customWidth="1"/>
    <col min="3117" max="3117" width="11.140625" style="128" customWidth="1"/>
    <col min="3118" max="3118" width="13.42578125" style="128" customWidth="1"/>
    <col min="3119" max="3119" width="10" style="128" customWidth="1"/>
    <col min="3120" max="3120" width="14.140625" style="128" customWidth="1"/>
    <col min="3121" max="3121" width="9.5703125" style="128" bestFit="1" customWidth="1"/>
    <col min="3122" max="3334" width="9.140625" style="128"/>
    <col min="3335" max="3335" width="3.42578125" style="128" customWidth="1"/>
    <col min="3336" max="3336" width="4.42578125" style="128" customWidth="1"/>
    <col min="3337" max="3337" width="32" style="128" customWidth="1"/>
    <col min="3338" max="3338" width="10.42578125" style="128" customWidth="1"/>
    <col min="3339" max="3339" width="15.85546875" style="128" customWidth="1"/>
    <col min="3340" max="3340" width="14.42578125" style="128" customWidth="1"/>
    <col min="3341" max="3341" width="13" style="128" customWidth="1"/>
    <col min="3342" max="3342" width="14.85546875" style="128" customWidth="1"/>
    <col min="3343" max="3343" width="15.85546875" style="128" customWidth="1"/>
    <col min="3344" max="3344" width="16.5703125" style="128" customWidth="1"/>
    <col min="3345" max="3345" width="15" style="128" customWidth="1"/>
    <col min="3346" max="3346" width="13" style="128" customWidth="1"/>
    <col min="3347" max="3347" width="12.5703125" style="128" customWidth="1"/>
    <col min="3348" max="3348" width="15.42578125" style="128" customWidth="1"/>
    <col min="3349" max="3349" width="13.140625" style="128" customWidth="1"/>
    <col min="3350" max="3350" width="14" style="128" customWidth="1"/>
    <col min="3351" max="3351" width="18.28515625" style="128" customWidth="1"/>
    <col min="3352" max="3352" width="1.28515625" style="128" customWidth="1"/>
    <col min="3353" max="3353" width="11" style="128" customWidth="1"/>
    <col min="3354" max="3354" width="11.7109375" style="128" customWidth="1"/>
    <col min="3355" max="3356" width="11" style="128" customWidth="1"/>
    <col min="3357" max="3357" width="12.42578125" style="128" customWidth="1"/>
    <col min="3358" max="3363" width="9.140625" style="128" customWidth="1"/>
    <col min="3364" max="3364" width="1.42578125" style="128" customWidth="1"/>
    <col min="3365" max="3367" width="9.140625" style="128" customWidth="1"/>
    <col min="3368" max="3368" width="1.28515625" style="128" customWidth="1"/>
    <col min="3369" max="3371" width="10.7109375" style="128" customWidth="1"/>
    <col min="3372" max="3372" width="2.140625" style="128" customWidth="1"/>
    <col min="3373" max="3373" width="11.140625" style="128" customWidth="1"/>
    <col min="3374" max="3374" width="13.42578125" style="128" customWidth="1"/>
    <col min="3375" max="3375" width="10" style="128" customWidth="1"/>
    <col min="3376" max="3376" width="14.140625" style="128" customWidth="1"/>
    <col min="3377" max="3377" width="9.5703125" style="128" bestFit="1" customWidth="1"/>
    <col min="3378" max="3590" width="9.140625" style="128"/>
    <col min="3591" max="3591" width="3.42578125" style="128" customWidth="1"/>
    <col min="3592" max="3592" width="4.42578125" style="128" customWidth="1"/>
    <col min="3593" max="3593" width="32" style="128" customWidth="1"/>
    <col min="3594" max="3594" width="10.42578125" style="128" customWidth="1"/>
    <col min="3595" max="3595" width="15.85546875" style="128" customWidth="1"/>
    <col min="3596" max="3596" width="14.42578125" style="128" customWidth="1"/>
    <col min="3597" max="3597" width="13" style="128" customWidth="1"/>
    <col min="3598" max="3598" width="14.85546875" style="128" customWidth="1"/>
    <col min="3599" max="3599" width="15.85546875" style="128" customWidth="1"/>
    <col min="3600" max="3600" width="16.5703125" style="128" customWidth="1"/>
    <col min="3601" max="3601" width="15" style="128" customWidth="1"/>
    <col min="3602" max="3602" width="13" style="128" customWidth="1"/>
    <col min="3603" max="3603" width="12.5703125" style="128" customWidth="1"/>
    <col min="3604" max="3604" width="15.42578125" style="128" customWidth="1"/>
    <col min="3605" max="3605" width="13.140625" style="128" customWidth="1"/>
    <col min="3606" max="3606" width="14" style="128" customWidth="1"/>
    <col min="3607" max="3607" width="18.28515625" style="128" customWidth="1"/>
    <col min="3608" max="3608" width="1.28515625" style="128" customWidth="1"/>
    <col min="3609" max="3609" width="11" style="128" customWidth="1"/>
    <col min="3610" max="3610" width="11.7109375" style="128" customWidth="1"/>
    <col min="3611" max="3612" width="11" style="128" customWidth="1"/>
    <col min="3613" max="3613" width="12.42578125" style="128" customWidth="1"/>
    <col min="3614" max="3619" width="9.140625" style="128" customWidth="1"/>
    <col min="3620" max="3620" width="1.42578125" style="128" customWidth="1"/>
    <col min="3621" max="3623" width="9.140625" style="128" customWidth="1"/>
    <col min="3624" max="3624" width="1.28515625" style="128" customWidth="1"/>
    <col min="3625" max="3627" width="10.7109375" style="128" customWidth="1"/>
    <col min="3628" max="3628" width="2.140625" style="128" customWidth="1"/>
    <col min="3629" max="3629" width="11.140625" style="128" customWidth="1"/>
    <col min="3630" max="3630" width="13.42578125" style="128" customWidth="1"/>
    <col min="3631" max="3631" width="10" style="128" customWidth="1"/>
    <col min="3632" max="3632" width="14.140625" style="128" customWidth="1"/>
    <col min="3633" max="3633" width="9.5703125" style="128" bestFit="1" customWidth="1"/>
    <col min="3634" max="3846" width="9.140625" style="128"/>
    <col min="3847" max="3847" width="3.42578125" style="128" customWidth="1"/>
    <col min="3848" max="3848" width="4.42578125" style="128" customWidth="1"/>
    <col min="3849" max="3849" width="32" style="128" customWidth="1"/>
    <col min="3850" max="3850" width="10.42578125" style="128" customWidth="1"/>
    <col min="3851" max="3851" width="15.85546875" style="128" customWidth="1"/>
    <col min="3852" max="3852" width="14.42578125" style="128" customWidth="1"/>
    <col min="3853" max="3853" width="13" style="128" customWidth="1"/>
    <col min="3854" max="3854" width="14.85546875" style="128" customWidth="1"/>
    <col min="3855" max="3855" width="15.85546875" style="128" customWidth="1"/>
    <col min="3856" max="3856" width="16.5703125" style="128" customWidth="1"/>
    <col min="3857" max="3857" width="15" style="128" customWidth="1"/>
    <col min="3858" max="3858" width="13" style="128" customWidth="1"/>
    <col min="3859" max="3859" width="12.5703125" style="128" customWidth="1"/>
    <col min="3860" max="3860" width="15.42578125" style="128" customWidth="1"/>
    <col min="3861" max="3861" width="13.140625" style="128" customWidth="1"/>
    <col min="3862" max="3862" width="14" style="128" customWidth="1"/>
    <col min="3863" max="3863" width="18.28515625" style="128" customWidth="1"/>
    <col min="3864" max="3864" width="1.28515625" style="128" customWidth="1"/>
    <col min="3865" max="3865" width="11" style="128" customWidth="1"/>
    <col min="3866" max="3866" width="11.7109375" style="128" customWidth="1"/>
    <col min="3867" max="3868" width="11" style="128" customWidth="1"/>
    <col min="3869" max="3869" width="12.42578125" style="128" customWidth="1"/>
    <col min="3870" max="3875" width="9.140625" style="128" customWidth="1"/>
    <col min="3876" max="3876" width="1.42578125" style="128" customWidth="1"/>
    <col min="3877" max="3879" width="9.140625" style="128" customWidth="1"/>
    <col min="3880" max="3880" width="1.28515625" style="128" customWidth="1"/>
    <col min="3881" max="3883" width="10.7109375" style="128" customWidth="1"/>
    <col min="3884" max="3884" width="2.140625" style="128" customWidth="1"/>
    <col min="3885" max="3885" width="11.140625" style="128" customWidth="1"/>
    <col min="3886" max="3886" width="13.42578125" style="128" customWidth="1"/>
    <col min="3887" max="3887" width="10" style="128" customWidth="1"/>
    <col min="3888" max="3888" width="14.140625" style="128" customWidth="1"/>
    <col min="3889" max="3889" width="9.5703125" style="128" bestFit="1" customWidth="1"/>
    <col min="3890" max="4102" width="9.140625" style="128"/>
    <col min="4103" max="4103" width="3.42578125" style="128" customWidth="1"/>
    <col min="4104" max="4104" width="4.42578125" style="128" customWidth="1"/>
    <col min="4105" max="4105" width="32" style="128" customWidth="1"/>
    <col min="4106" max="4106" width="10.42578125" style="128" customWidth="1"/>
    <col min="4107" max="4107" width="15.85546875" style="128" customWidth="1"/>
    <col min="4108" max="4108" width="14.42578125" style="128" customWidth="1"/>
    <col min="4109" max="4109" width="13" style="128" customWidth="1"/>
    <col min="4110" max="4110" width="14.85546875" style="128" customWidth="1"/>
    <col min="4111" max="4111" width="15.85546875" style="128" customWidth="1"/>
    <col min="4112" max="4112" width="16.5703125" style="128" customWidth="1"/>
    <col min="4113" max="4113" width="15" style="128" customWidth="1"/>
    <col min="4114" max="4114" width="13" style="128" customWidth="1"/>
    <col min="4115" max="4115" width="12.5703125" style="128" customWidth="1"/>
    <col min="4116" max="4116" width="15.42578125" style="128" customWidth="1"/>
    <col min="4117" max="4117" width="13.140625" style="128" customWidth="1"/>
    <col min="4118" max="4118" width="14" style="128" customWidth="1"/>
    <col min="4119" max="4119" width="18.28515625" style="128" customWidth="1"/>
    <col min="4120" max="4120" width="1.28515625" style="128" customWidth="1"/>
    <col min="4121" max="4121" width="11" style="128" customWidth="1"/>
    <col min="4122" max="4122" width="11.7109375" style="128" customWidth="1"/>
    <col min="4123" max="4124" width="11" style="128" customWidth="1"/>
    <col min="4125" max="4125" width="12.42578125" style="128" customWidth="1"/>
    <col min="4126" max="4131" width="9.140625" style="128" customWidth="1"/>
    <col min="4132" max="4132" width="1.42578125" style="128" customWidth="1"/>
    <col min="4133" max="4135" width="9.140625" style="128" customWidth="1"/>
    <col min="4136" max="4136" width="1.28515625" style="128" customWidth="1"/>
    <col min="4137" max="4139" width="10.7109375" style="128" customWidth="1"/>
    <col min="4140" max="4140" width="2.140625" style="128" customWidth="1"/>
    <col min="4141" max="4141" width="11.140625" style="128" customWidth="1"/>
    <col min="4142" max="4142" width="13.42578125" style="128" customWidth="1"/>
    <col min="4143" max="4143" width="10" style="128" customWidth="1"/>
    <col min="4144" max="4144" width="14.140625" style="128" customWidth="1"/>
    <col min="4145" max="4145" width="9.5703125" style="128" bestFit="1" customWidth="1"/>
    <col min="4146" max="4358" width="9.140625" style="128"/>
    <col min="4359" max="4359" width="3.42578125" style="128" customWidth="1"/>
    <col min="4360" max="4360" width="4.42578125" style="128" customWidth="1"/>
    <col min="4361" max="4361" width="32" style="128" customWidth="1"/>
    <col min="4362" max="4362" width="10.42578125" style="128" customWidth="1"/>
    <col min="4363" max="4363" width="15.85546875" style="128" customWidth="1"/>
    <col min="4364" max="4364" width="14.42578125" style="128" customWidth="1"/>
    <col min="4365" max="4365" width="13" style="128" customWidth="1"/>
    <col min="4366" max="4366" width="14.85546875" style="128" customWidth="1"/>
    <col min="4367" max="4367" width="15.85546875" style="128" customWidth="1"/>
    <col min="4368" max="4368" width="16.5703125" style="128" customWidth="1"/>
    <col min="4369" max="4369" width="15" style="128" customWidth="1"/>
    <col min="4370" max="4370" width="13" style="128" customWidth="1"/>
    <col min="4371" max="4371" width="12.5703125" style="128" customWidth="1"/>
    <col min="4372" max="4372" width="15.42578125" style="128" customWidth="1"/>
    <col min="4373" max="4373" width="13.140625" style="128" customWidth="1"/>
    <col min="4374" max="4374" width="14" style="128" customWidth="1"/>
    <col min="4375" max="4375" width="18.28515625" style="128" customWidth="1"/>
    <col min="4376" max="4376" width="1.28515625" style="128" customWidth="1"/>
    <col min="4377" max="4377" width="11" style="128" customWidth="1"/>
    <col min="4378" max="4378" width="11.7109375" style="128" customWidth="1"/>
    <col min="4379" max="4380" width="11" style="128" customWidth="1"/>
    <col min="4381" max="4381" width="12.42578125" style="128" customWidth="1"/>
    <col min="4382" max="4387" width="9.140625" style="128" customWidth="1"/>
    <col min="4388" max="4388" width="1.42578125" style="128" customWidth="1"/>
    <col min="4389" max="4391" width="9.140625" style="128" customWidth="1"/>
    <col min="4392" max="4392" width="1.28515625" style="128" customWidth="1"/>
    <col min="4393" max="4395" width="10.7109375" style="128" customWidth="1"/>
    <col min="4396" max="4396" width="2.140625" style="128" customWidth="1"/>
    <col min="4397" max="4397" width="11.140625" style="128" customWidth="1"/>
    <col min="4398" max="4398" width="13.42578125" style="128" customWidth="1"/>
    <col min="4399" max="4399" width="10" style="128" customWidth="1"/>
    <col min="4400" max="4400" width="14.140625" style="128" customWidth="1"/>
    <col min="4401" max="4401" width="9.5703125" style="128" bestFit="1" customWidth="1"/>
    <col min="4402" max="4614" width="9.140625" style="128"/>
    <col min="4615" max="4615" width="3.42578125" style="128" customWidth="1"/>
    <col min="4616" max="4616" width="4.42578125" style="128" customWidth="1"/>
    <col min="4617" max="4617" width="32" style="128" customWidth="1"/>
    <col min="4618" max="4618" width="10.42578125" style="128" customWidth="1"/>
    <col min="4619" max="4619" width="15.85546875" style="128" customWidth="1"/>
    <col min="4620" max="4620" width="14.42578125" style="128" customWidth="1"/>
    <col min="4621" max="4621" width="13" style="128" customWidth="1"/>
    <col min="4622" max="4622" width="14.85546875" style="128" customWidth="1"/>
    <col min="4623" max="4623" width="15.85546875" style="128" customWidth="1"/>
    <col min="4624" max="4624" width="16.5703125" style="128" customWidth="1"/>
    <col min="4625" max="4625" width="15" style="128" customWidth="1"/>
    <col min="4626" max="4626" width="13" style="128" customWidth="1"/>
    <col min="4627" max="4627" width="12.5703125" style="128" customWidth="1"/>
    <col min="4628" max="4628" width="15.42578125" style="128" customWidth="1"/>
    <col min="4629" max="4629" width="13.140625" style="128" customWidth="1"/>
    <col min="4630" max="4630" width="14" style="128" customWidth="1"/>
    <col min="4631" max="4631" width="18.28515625" style="128" customWidth="1"/>
    <col min="4632" max="4632" width="1.28515625" style="128" customWidth="1"/>
    <col min="4633" max="4633" width="11" style="128" customWidth="1"/>
    <col min="4634" max="4634" width="11.7109375" style="128" customWidth="1"/>
    <col min="4635" max="4636" width="11" style="128" customWidth="1"/>
    <col min="4637" max="4637" width="12.42578125" style="128" customWidth="1"/>
    <col min="4638" max="4643" width="9.140625" style="128" customWidth="1"/>
    <col min="4644" max="4644" width="1.42578125" style="128" customWidth="1"/>
    <col min="4645" max="4647" width="9.140625" style="128" customWidth="1"/>
    <col min="4648" max="4648" width="1.28515625" style="128" customWidth="1"/>
    <col min="4649" max="4651" width="10.7109375" style="128" customWidth="1"/>
    <col min="4652" max="4652" width="2.140625" style="128" customWidth="1"/>
    <col min="4653" max="4653" width="11.140625" style="128" customWidth="1"/>
    <col min="4654" max="4654" width="13.42578125" style="128" customWidth="1"/>
    <col min="4655" max="4655" width="10" style="128" customWidth="1"/>
    <col min="4656" max="4656" width="14.140625" style="128" customWidth="1"/>
    <col min="4657" max="4657" width="9.5703125" style="128" bestFit="1" customWidth="1"/>
    <col min="4658" max="4870" width="9.140625" style="128"/>
    <col min="4871" max="4871" width="3.42578125" style="128" customWidth="1"/>
    <col min="4872" max="4872" width="4.42578125" style="128" customWidth="1"/>
    <col min="4873" max="4873" width="32" style="128" customWidth="1"/>
    <col min="4874" max="4874" width="10.42578125" style="128" customWidth="1"/>
    <col min="4875" max="4875" width="15.85546875" style="128" customWidth="1"/>
    <col min="4876" max="4876" width="14.42578125" style="128" customWidth="1"/>
    <col min="4877" max="4877" width="13" style="128" customWidth="1"/>
    <col min="4878" max="4878" width="14.85546875" style="128" customWidth="1"/>
    <col min="4879" max="4879" width="15.85546875" style="128" customWidth="1"/>
    <col min="4880" max="4880" width="16.5703125" style="128" customWidth="1"/>
    <col min="4881" max="4881" width="15" style="128" customWidth="1"/>
    <col min="4882" max="4882" width="13" style="128" customWidth="1"/>
    <col min="4883" max="4883" width="12.5703125" style="128" customWidth="1"/>
    <col min="4884" max="4884" width="15.42578125" style="128" customWidth="1"/>
    <col min="4885" max="4885" width="13.140625" style="128" customWidth="1"/>
    <col min="4886" max="4886" width="14" style="128" customWidth="1"/>
    <col min="4887" max="4887" width="18.28515625" style="128" customWidth="1"/>
    <col min="4888" max="4888" width="1.28515625" style="128" customWidth="1"/>
    <col min="4889" max="4889" width="11" style="128" customWidth="1"/>
    <col min="4890" max="4890" width="11.7109375" style="128" customWidth="1"/>
    <col min="4891" max="4892" width="11" style="128" customWidth="1"/>
    <col min="4893" max="4893" width="12.42578125" style="128" customWidth="1"/>
    <col min="4894" max="4899" width="9.140625" style="128" customWidth="1"/>
    <col min="4900" max="4900" width="1.42578125" style="128" customWidth="1"/>
    <col min="4901" max="4903" width="9.140625" style="128" customWidth="1"/>
    <col min="4904" max="4904" width="1.28515625" style="128" customWidth="1"/>
    <col min="4905" max="4907" width="10.7109375" style="128" customWidth="1"/>
    <col min="4908" max="4908" width="2.140625" style="128" customWidth="1"/>
    <col min="4909" max="4909" width="11.140625" style="128" customWidth="1"/>
    <col min="4910" max="4910" width="13.42578125" style="128" customWidth="1"/>
    <col min="4911" max="4911" width="10" style="128" customWidth="1"/>
    <col min="4912" max="4912" width="14.140625" style="128" customWidth="1"/>
    <col min="4913" max="4913" width="9.5703125" style="128" bestFit="1" customWidth="1"/>
    <col min="4914" max="5126" width="9.140625" style="128"/>
    <col min="5127" max="5127" width="3.42578125" style="128" customWidth="1"/>
    <col min="5128" max="5128" width="4.42578125" style="128" customWidth="1"/>
    <col min="5129" max="5129" width="32" style="128" customWidth="1"/>
    <col min="5130" max="5130" width="10.42578125" style="128" customWidth="1"/>
    <col min="5131" max="5131" width="15.85546875" style="128" customWidth="1"/>
    <col min="5132" max="5132" width="14.42578125" style="128" customWidth="1"/>
    <col min="5133" max="5133" width="13" style="128" customWidth="1"/>
    <col min="5134" max="5134" width="14.85546875" style="128" customWidth="1"/>
    <col min="5135" max="5135" width="15.85546875" style="128" customWidth="1"/>
    <col min="5136" max="5136" width="16.5703125" style="128" customWidth="1"/>
    <col min="5137" max="5137" width="15" style="128" customWidth="1"/>
    <col min="5138" max="5138" width="13" style="128" customWidth="1"/>
    <col min="5139" max="5139" width="12.5703125" style="128" customWidth="1"/>
    <col min="5140" max="5140" width="15.42578125" style="128" customWidth="1"/>
    <col min="5141" max="5141" width="13.140625" style="128" customWidth="1"/>
    <col min="5142" max="5142" width="14" style="128" customWidth="1"/>
    <col min="5143" max="5143" width="18.28515625" style="128" customWidth="1"/>
    <col min="5144" max="5144" width="1.28515625" style="128" customWidth="1"/>
    <col min="5145" max="5145" width="11" style="128" customWidth="1"/>
    <col min="5146" max="5146" width="11.7109375" style="128" customWidth="1"/>
    <col min="5147" max="5148" width="11" style="128" customWidth="1"/>
    <col min="5149" max="5149" width="12.42578125" style="128" customWidth="1"/>
    <col min="5150" max="5155" width="9.140625" style="128" customWidth="1"/>
    <col min="5156" max="5156" width="1.42578125" style="128" customWidth="1"/>
    <col min="5157" max="5159" width="9.140625" style="128" customWidth="1"/>
    <col min="5160" max="5160" width="1.28515625" style="128" customWidth="1"/>
    <col min="5161" max="5163" width="10.7109375" style="128" customWidth="1"/>
    <col min="5164" max="5164" width="2.140625" style="128" customWidth="1"/>
    <col min="5165" max="5165" width="11.140625" style="128" customWidth="1"/>
    <col min="5166" max="5166" width="13.42578125" style="128" customWidth="1"/>
    <col min="5167" max="5167" width="10" style="128" customWidth="1"/>
    <col min="5168" max="5168" width="14.140625" style="128" customWidth="1"/>
    <col min="5169" max="5169" width="9.5703125" style="128" bestFit="1" customWidth="1"/>
    <col min="5170" max="5382" width="9.140625" style="128"/>
    <col min="5383" max="5383" width="3.42578125" style="128" customWidth="1"/>
    <col min="5384" max="5384" width="4.42578125" style="128" customWidth="1"/>
    <col min="5385" max="5385" width="32" style="128" customWidth="1"/>
    <col min="5386" max="5386" width="10.42578125" style="128" customWidth="1"/>
    <col min="5387" max="5387" width="15.85546875" style="128" customWidth="1"/>
    <col min="5388" max="5388" width="14.42578125" style="128" customWidth="1"/>
    <col min="5389" max="5389" width="13" style="128" customWidth="1"/>
    <col min="5390" max="5390" width="14.85546875" style="128" customWidth="1"/>
    <col min="5391" max="5391" width="15.85546875" style="128" customWidth="1"/>
    <col min="5392" max="5392" width="16.5703125" style="128" customWidth="1"/>
    <col min="5393" max="5393" width="15" style="128" customWidth="1"/>
    <col min="5394" max="5394" width="13" style="128" customWidth="1"/>
    <col min="5395" max="5395" width="12.5703125" style="128" customWidth="1"/>
    <col min="5396" max="5396" width="15.42578125" style="128" customWidth="1"/>
    <col min="5397" max="5397" width="13.140625" style="128" customWidth="1"/>
    <col min="5398" max="5398" width="14" style="128" customWidth="1"/>
    <col min="5399" max="5399" width="18.28515625" style="128" customWidth="1"/>
    <col min="5400" max="5400" width="1.28515625" style="128" customWidth="1"/>
    <col min="5401" max="5401" width="11" style="128" customWidth="1"/>
    <col min="5402" max="5402" width="11.7109375" style="128" customWidth="1"/>
    <col min="5403" max="5404" width="11" style="128" customWidth="1"/>
    <col min="5405" max="5405" width="12.42578125" style="128" customWidth="1"/>
    <col min="5406" max="5411" width="9.140625" style="128" customWidth="1"/>
    <col min="5412" max="5412" width="1.42578125" style="128" customWidth="1"/>
    <col min="5413" max="5415" width="9.140625" style="128" customWidth="1"/>
    <col min="5416" max="5416" width="1.28515625" style="128" customWidth="1"/>
    <col min="5417" max="5419" width="10.7109375" style="128" customWidth="1"/>
    <col min="5420" max="5420" width="2.140625" style="128" customWidth="1"/>
    <col min="5421" max="5421" width="11.140625" style="128" customWidth="1"/>
    <col min="5422" max="5422" width="13.42578125" style="128" customWidth="1"/>
    <col min="5423" max="5423" width="10" style="128" customWidth="1"/>
    <col min="5424" max="5424" width="14.140625" style="128" customWidth="1"/>
    <col min="5425" max="5425" width="9.5703125" style="128" bestFit="1" customWidth="1"/>
    <col min="5426" max="5638" width="9.140625" style="128"/>
    <col min="5639" max="5639" width="3.42578125" style="128" customWidth="1"/>
    <col min="5640" max="5640" width="4.42578125" style="128" customWidth="1"/>
    <col min="5641" max="5641" width="32" style="128" customWidth="1"/>
    <col min="5642" max="5642" width="10.42578125" style="128" customWidth="1"/>
    <col min="5643" max="5643" width="15.85546875" style="128" customWidth="1"/>
    <col min="5644" max="5644" width="14.42578125" style="128" customWidth="1"/>
    <col min="5645" max="5645" width="13" style="128" customWidth="1"/>
    <col min="5646" max="5646" width="14.85546875" style="128" customWidth="1"/>
    <col min="5647" max="5647" width="15.85546875" style="128" customWidth="1"/>
    <col min="5648" max="5648" width="16.5703125" style="128" customWidth="1"/>
    <col min="5649" max="5649" width="15" style="128" customWidth="1"/>
    <col min="5650" max="5650" width="13" style="128" customWidth="1"/>
    <col min="5651" max="5651" width="12.5703125" style="128" customWidth="1"/>
    <col min="5652" max="5652" width="15.42578125" style="128" customWidth="1"/>
    <col min="5653" max="5653" width="13.140625" style="128" customWidth="1"/>
    <col min="5654" max="5654" width="14" style="128" customWidth="1"/>
    <col min="5655" max="5655" width="18.28515625" style="128" customWidth="1"/>
    <col min="5656" max="5656" width="1.28515625" style="128" customWidth="1"/>
    <col min="5657" max="5657" width="11" style="128" customWidth="1"/>
    <col min="5658" max="5658" width="11.7109375" style="128" customWidth="1"/>
    <col min="5659" max="5660" width="11" style="128" customWidth="1"/>
    <col min="5661" max="5661" width="12.42578125" style="128" customWidth="1"/>
    <col min="5662" max="5667" width="9.140625" style="128" customWidth="1"/>
    <col min="5668" max="5668" width="1.42578125" style="128" customWidth="1"/>
    <col min="5669" max="5671" width="9.140625" style="128" customWidth="1"/>
    <col min="5672" max="5672" width="1.28515625" style="128" customWidth="1"/>
    <col min="5673" max="5675" width="10.7109375" style="128" customWidth="1"/>
    <col min="5676" max="5676" width="2.140625" style="128" customWidth="1"/>
    <col min="5677" max="5677" width="11.140625" style="128" customWidth="1"/>
    <col min="5678" max="5678" width="13.42578125" style="128" customWidth="1"/>
    <col min="5679" max="5679" width="10" style="128" customWidth="1"/>
    <col min="5680" max="5680" width="14.140625" style="128" customWidth="1"/>
    <col min="5681" max="5681" width="9.5703125" style="128" bestFit="1" customWidth="1"/>
    <col min="5682" max="5894" width="9.140625" style="128"/>
    <col min="5895" max="5895" width="3.42578125" style="128" customWidth="1"/>
    <col min="5896" max="5896" width="4.42578125" style="128" customWidth="1"/>
    <col min="5897" max="5897" width="32" style="128" customWidth="1"/>
    <col min="5898" max="5898" width="10.42578125" style="128" customWidth="1"/>
    <col min="5899" max="5899" width="15.85546875" style="128" customWidth="1"/>
    <col min="5900" max="5900" width="14.42578125" style="128" customWidth="1"/>
    <col min="5901" max="5901" width="13" style="128" customWidth="1"/>
    <col min="5902" max="5902" width="14.85546875" style="128" customWidth="1"/>
    <col min="5903" max="5903" width="15.85546875" style="128" customWidth="1"/>
    <col min="5904" max="5904" width="16.5703125" style="128" customWidth="1"/>
    <col min="5905" max="5905" width="15" style="128" customWidth="1"/>
    <col min="5906" max="5906" width="13" style="128" customWidth="1"/>
    <col min="5907" max="5907" width="12.5703125" style="128" customWidth="1"/>
    <col min="5908" max="5908" width="15.42578125" style="128" customWidth="1"/>
    <col min="5909" max="5909" width="13.140625" style="128" customWidth="1"/>
    <col min="5910" max="5910" width="14" style="128" customWidth="1"/>
    <col min="5911" max="5911" width="18.28515625" style="128" customWidth="1"/>
    <col min="5912" max="5912" width="1.28515625" style="128" customWidth="1"/>
    <col min="5913" max="5913" width="11" style="128" customWidth="1"/>
    <col min="5914" max="5914" width="11.7109375" style="128" customWidth="1"/>
    <col min="5915" max="5916" width="11" style="128" customWidth="1"/>
    <col min="5917" max="5917" width="12.42578125" style="128" customWidth="1"/>
    <col min="5918" max="5923" width="9.140625" style="128" customWidth="1"/>
    <col min="5924" max="5924" width="1.42578125" style="128" customWidth="1"/>
    <col min="5925" max="5927" width="9.140625" style="128" customWidth="1"/>
    <col min="5928" max="5928" width="1.28515625" style="128" customWidth="1"/>
    <col min="5929" max="5931" width="10.7109375" style="128" customWidth="1"/>
    <col min="5932" max="5932" width="2.140625" style="128" customWidth="1"/>
    <col min="5933" max="5933" width="11.140625" style="128" customWidth="1"/>
    <col min="5934" max="5934" width="13.42578125" style="128" customWidth="1"/>
    <col min="5935" max="5935" width="10" style="128" customWidth="1"/>
    <col min="5936" max="5936" width="14.140625" style="128" customWidth="1"/>
    <col min="5937" max="5937" width="9.5703125" style="128" bestFit="1" customWidth="1"/>
    <col min="5938" max="6150" width="9.140625" style="128"/>
    <col min="6151" max="6151" width="3.42578125" style="128" customWidth="1"/>
    <col min="6152" max="6152" width="4.42578125" style="128" customWidth="1"/>
    <col min="6153" max="6153" width="32" style="128" customWidth="1"/>
    <col min="6154" max="6154" width="10.42578125" style="128" customWidth="1"/>
    <col min="6155" max="6155" width="15.85546875" style="128" customWidth="1"/>
    <col min="6156" max="6156" width="14.42578125" style="128" customWidth="1"/>
    <col min="6157" max="6157" width="13" style="128" customWidth="1"/>
    <col min="6158" max="6158" width="14.85546875" style="128" customWidth="1"/>
    <col min="6159" max="6159" width="15.85546875" style="128" customWidth="1"/>
    <col min="6160" max="6160" width="16.5703125" style="128" customWidth="1"/>
    <col min="6161" max="6161" width="15" style="128" customWidth="1"/>
    <col min="6162" max="6162" width="13" style="128" customWidth="1"/>
    <col min="6163" max="6163" width="12.5703125" style="128" customWidth="1"/>
    <col min="6164" max="6164" width="15.42578125" style="128" customWidth="1"/>
    <col min="6165" max="6165" width="13.140625" style="128" customWidth="1"/>
    <col min="6166" max="6166" width="14" style="128" customWidth="1"/>
    <col min="6167" max="6167" width="18.28515625" style="128" customWidth="1"/>
    <col min="6168" max="6168" width="1.28515625" style="128" customWidth="1"/>
    <col min="6169" max="6169" width="11" style="128" customWidth="1"/>
    <col min="6170" max="6170" width="11.7109375" style="128" customWidth="1"/>
    <col min="6171" max="6172" width="11" style="128" customWidth="1"/>
    <col min="6173" max="6173" width="12.42578125" style="128" customWidth="1"/>
    <col min="6174" max="6179" width="9.140625" style="128" customWidth="1"/>
    <col min="6180" max="6180" width="1.42578125" style="128" customWidth="1"/>
    <col min="6181" max="6183" width="9.140625" style="128" customWidth="1"/>
    <col min="6184" max="6184" width="1.28515625" style="128" customWidth="1"/>
    <col min="6185" max="6187" width="10.7109375" style="128" customWidth="1"/>
    <col min="6188" max="6188" width="2.140625" style="128" customWidth="1"/>
    <col min="6189" max="6189" width="11.140625" style="128" customWidth="1"/>
    <col min="6190" max="6190" width="13.42578125" style="128" customWidth="1"/>
    <col min="6191" max="6191" width="10" style="128" customWidth="1"/>
    <col min="6192" max="6192" width="14.140625" style="128" customWidth="1"/>
    <col min="6193" max="6193" width="9.5703125" style="128" bestFit="1" customWidth="1"/>
    <col min="6194" max="6406" width="9.140625" style="128"/>
    <col min="6407" max="6407" width="3.42578125" style="128" customWidth="1"/>
    <col min="6408" max="6408" width="4.42578125" style="128" customWidth="1"/>
    <col min="6409" max="6409" width="32" style="128" customWidth="1"/>
    <col min="6410" max="6410" width="10.42578125" style="128" customWidth="1"/>
    <col min="6411" max="6411" width="15.85546875" style="128" customWidth="1"/>
    <col min="6412" max="6412" width="14.42578125" style="128" customWidth="1"/>
    <col min="6413" max="6413" width="13" style="128" customWidth="1"/>
    <col min="6414" max="6414" width="14.85546875" style="128" customWidth="1"/>
    <col min="6415" max="6415" width="15.85546875" style="128" customWidth="1"/>
    <col min="6416" max="6416" width="16.5703125" style="128" customWidth="1"/>
    <col min="6417" max="6417" width="15" style="128" customWidth="1"/>
    <col min="6418" max="6418" width="13" style="128" customWidth="1"/>
    <col min="6419" max="6419" width="12.5703125" style="128" customWidth="1"/>
    <col min="6420" max="6420" width="15.42578125" style="128" customWidth="1"/>
    <col min="6421" max="6421" width="13.140625" style="128" customWidth="1"/>
    <col min="6422" max="6422" width="14" style="128" customWidth="1"/>
    <col min="6423" max="6423" width="18.28515625" style="128" customWidth="1"/>
    <col min="6424" max="6424" width="1.28515625" style="128" customWidth="1"/>
    <col min="6425" max="6425" width="11" style="128" customWidth="1"/>
    <col min="6426" max="6426" width="11.7109375" style="128" customWidth="1"/>
    <col min="6427" max="6428" width="11" style="128" customWidth="1"/>
    <col min="6429" max="6429" width="12.42578125" style="128" customWidth="1"/>
    <col min="6430" max="6435" width="9.140625" style="128" customWidth="1"/>
    <col min="6436" max="6436" width="1.42578125" style="128" customWidth="1"/>
    <col min="6437" max="6439" width="9.140625" style="128" customWidth="1"/>
    <col min="6440" max="6440" width="1.28515625" style="128" customWidth="1"/>
    <col min="6441" max="6443" width="10.7109375" style="128" customWidth="1"/>
    <col min="6444" max="6444" width="2.140625" style="128" customWidth="1"/>
    <col min="6445" max="6445" width="11.140625" style="128" customWidth="1"/>
    <col min="6446" max="6446" width="13.42578125" style="128" customWidth="1"/>
    <col min="6447" max="6447" width="10" style="128" customWidth="1"/>
    <col min="6448" max="6448" width="14.140625" style="128" customWidth="1"/>
    <col min="6449" max="6449" width="9.5703125" style="128" bestFit="1" customWidth="1"/>
    <col min="6450" max="6662" width="9.140625" style="128"/>
    <col min="6663" max="6663" width="3.42578125" style="128" customWidth="1"/>
    <col min="6664" max="6664" width="4.42578125" style="128" customWidth="1"/>
    <col min="6665" max="6665" width="32" style="128" customWidth="1"/>
    <col min="6666" max="6666" width="10.42578125" style="128" customWidth="1"/>
    <col min="6667" max="6667" width="15.85546875" style="128" customWidth="1"/>
    <col min="6668" max="6668" width="14.42578125" style="128" customWidth="1"/>
    <col min="6669" max="6669" width="13" style="128" customWidth="1"/>
    <col min="6670" max="6670" width="14.85546875" style="128" customWidth="1"/>
    <col min="6671" max="6671" width="15.85546875" style="128" customWidth="1"/>
    <col min="6672" max="6672" width="16.5703125" style="128" customWidth="1"/>
    <col min="6673" max="6673" width="15" style="128" customWidth="1"/>
    <col min="6674" max="6674" width="13" style="128" customWidth="1"/>
    <col min="6675" max="6675" width="12.5703125" style="128" customWidth="1"/>
    <col min="6676" max="6676" width="15.42578125" style="128" customWidth="1"/>
    <col min="6677" max="6677" width="13.140625" style="128" customWidth="1"/>
    <col min="6678" max="6678" width="14" style="128" customWidth="1"/>
    <col min="6679" max="6679" width="18.28515625" style="128" customWidth="1"/>
    <col min="6680" max="6680" width="1.28515625" style="128" customWidth="1"/>
    <col min="6681" max="6681" width="11" style="128" customWidth="1"/>
    <col min="6682" max="6682" width="11.7109375" style="128" customWidth="1"/>
    <col min="6683" max="6684" width="11" style="128" customWidth="1"/>
    <col min="6685" max="6685" width="12.42578125" style="128" customWidth="1"/>
    <col min="6686" max="6691" width="9.140625" style="128" customWidth="1"/>
    <col min="6692" max="6692" width="1.42578125" style="128" customWidth="1"/>
    <col min="6693" max="6695" width="9.140625" style="128" customWidth="1"/>
    <col min="6696" max="6696" width="1.28515625" style="128" customWidth="1"/>
    <col min="6697" max="6699" width="10.7109375" style="128" customWidth="1"/>
    <col min="6700" max="6700" width="2.140625" style="128" customWidth="1"/>
    <col min="6701" max="6701" width="11.140625" style="128" customWidth="1"/>
    <col min="6702" max="6702" width="13.42578125" style="128" customWidth="1"/>
    <col min="6703" max="6703" width="10" style="128" customWidth="1"/>
    <col min="6704" max="6704" width="14.140625" style="128" customWidth="1"/>
    <col min="6705" max="6705" width="9.5703125" style="128" bestFit="1" customWidth="1"/>
    <col min="6706" max="6918" width="9.140625" style="128"/>
    <col min="6919" max="6919" width="3.42578125" style="128" customWidth="1"/>
    <col min="6920" max="6920" width="4.42578125" style="128" customWidth="1"/>
    <col min="6921" max="6921" width="32" style="128" customWidth="1"/>
    <col min="6922" max="6922" width="10.42578125" style="128" customWidth="1"/>
    <col min="6923" max="6923" width="15.85546875" style="128" customWidth="1"/>
    <col min="6924" max="6924" width="14.42578125" style="128" customWidth="1"/>
    <col min="6925" max="6925" width="13" style="128" customWidth="1"/>
    <col min="6926" max="6926" width="14.85546875" style="128" customWidth="1"/>
    <col min="6927" max="6927" width="15.85546875" style="128" customWidth="1"/>
    <col min="6928" max="6928" width="16.5703125" style="128" customWidth="1"/>
    <col min="6929" max="6929" width="15" style="128" customWidth="1"/>
    <col min="6930" max="6930" width="13" style="128" customWidth="1"/>
    <col min="6931" max="6931" width="12.5703125" style="128" customWidth="1"/>
    <col min="6932" max="6932" width="15.42578125" style="128" customWidth="1"/>
    <col min="6933" max="6933" width="13.140625" style="128" customWidth="1"/>
    <col min="6934" max="6934" width="14" style="128" customWidth="1"/>
    <col min="6935" max="6935" width="18.28515625" style="128" customWidth="1"/>
    <col min="6936" max="6936" width="1.28515625" style="128" customWidth="1"/>
    <col min="6937" max="6937" width="11" style="128" customWidth="1"/>
    <col min="6938" max="6938" width="11.7109375" style="128" customWidth="1"/>
    <col min="6939" max="6940" width="11" style="128" customWidth="1"/>
    <col min="6941" max="6941" width="12.42578125" style="128" customWidth="1"/>
    <col min="6942" max="6947" width="9.140625" style="128" customWidth="1"/>
    <col min="6948" max="6948" width="1.42578125" style="128" customWidth="1"/>
    <col min="6949" max="6951" width="9.140625" style="128" customWidth="1"/>
    <col min="6952" max="6952" width="1.28515625" style="128" customWidth="1"/>
    <col min="6953" max="6955" width="10.7109375" style="128" customWidth="1"/>
    <col min="6956" max="6956" width="2.140625" style="128" customWidth="1"/>
    <col min="6957" max="6957" width="11.140625" style="128" customWidth="1"/>
    <col min="6958" max="6958" width="13.42578125" style="128" customWidth="1"/>
    <col min="6959" max="6959" width="10" style="128" customWidth="1"/>
    <col min="6960" max="6960" width="14.140625" style="128" customWidth="1"/>
    <col min="6961" max="6961" width="9.5703125" style="128" bestFit="1" customWidth="1"/>
    <col min="6962" max="7174" width="9.140625" style="128"/>
    <col min="7175" max="7175" width="3.42578125" style="128" customWidth="1"/>
    <col min="7176" max="7176" width="4.42578125" style="128" customWidth="1"/>
    <col min="7177" max="7177" width="32" style="128" customWidth="1"/>
    <col min="7178" max="7178" width="10.42578125" style="128" customWidth="1"/>
    <col min="7179" max="7179" width="15.85546875" style="128" customWidth="1"/>
    <col min="7180" max="7180" width="14.42578125" style="128" customWidth="1"/>
    <col min="7181" max="7181" width="13" style="128" customWidth="1"/>
    <col min="7182" max="7182" width="14.85546875" style="128" customWidth="1"/>
    <col min="7183" max="7183" width="15.85546875" style="128" customWidth="1"/>
    <col min="7184" max="7184" width="16.5703125" style="128" customWidth="1"/>
    <col min="7185" max="7185" width="15" style="128" customWidth="1"/>
    <col min="7186" max="7186" width="13" style="128" customWidth="1"/>
    <col min="7187" max="7187" width="12.5703125" style="128" customWidth="1"/>
    <col min="7188" max="7188" width="15.42578125" style="128" customWidth="1"/>
    <col min="7189" max="7189" width="13.140625" style="128" customWidth="1"/>
    <col min="7190" max="7190" width="14" style="128" customWidth="1"/>
    <col min="7191" max="7191" width="18.28515625" style="128" customWidth="1"/>
    <col min="7192" max="7192" width="1.28515625" style="128" customWidth="1"/>
    <col min="7193" max="7193" width="11" style="128" customWidth="1"/>
    <col min="7194" max="7194" width="11.7109375" style="128" customWidth="1"/>
    <col min="7195" max="7196" width="11" style="128" customWidth="1"/>
    <col min="7197" max="7197" width="12.42578125" style="128" customWidth="1"/>
    <col min="7198" max="7203" width="9.140625" style="128" customWidth="1"/>
    <col min="7204" max="7204" width="1.42578125" style="128" customWidth="1"/>
    <col min="7205" max="7207" width="9.140625" style="128" customWidth="1"/>
    <col min="7208" max="7208" width="1.28515625" style="128" customWidth="1"/>
    <col min="7209" max="7211" width="10.7109375" style="128" customWidth="1"/>
    <col min="7212" max="7212" width="2.140625" style="128" customWidth="1"/>
    <col min="7213" max="7213" width="11.140625" style="128" customWidth="1"/>
    <col min="7214" max="7214" width="13.42578125" style="128" customWidth="1"/>
    <col min="7215" max="7215" width="10" style="128" customWidth="1"/>
    <col min="7216" max="7216" width="14.140625" style="128" customWidth="1"/>
    <col min="7217" max="7217" width="9.5703125" style="128" bestFit="1" customWidth="1"/>
    <col min="7218" max="7430" width="9.140625" style="128"/>
    <col min="7431" max="7431" width="3.42578125" style="128" customWidth="1"/>
    <col min="7432" max="7432" width="4.42578125" style="128" customWidth="1"/>
    <col min="7433" max="7433" width="32" style="128" customWidth="1"/>
    <col min="7434" max="7434" width="10.42578125" style="128" customWidth="1"/>
    <col min="7435" max="7435" width="15.85546875" style="128" customWidth="1"/>
    <col min="7436" max="7436" width="14.42578125" style="128" customWidth="1"/>
    <col min="7437" max="7437" width="13" style="128" customWidth="1"/>
    <col min="7438" max="7438" width="14.85546875" style="128" customWidth="1"/>
    <col min="7439" max="7439" width="15.85546875" style="128" customWidth="1"/>
    <col min="7440" max="7440" width="16.5703125" style="128" customWidth="1"/>
    <col min="7441" max="7441" width="15" style="128" customWidth="1"/>
    <col min="7442" max="7442" width="13" style="128" customWidth="1"/>
    <col min="7443" max="7443" width="12.5703125" style="128" customWidth="1"/>
    <col min="7444" max="7444" width="15.42578125" style="128" customWidth="1"/>
    <col min="7445" max="7445" width="13.140625" style="128" customWidth="1"/>
    <col min="7446" max="7446" width="14" style="128" customWidth="1"/>
    <col min="7447" max="7447" width="18.28515625" style="128" customWidth="1"/>
    <col min="7448" max="7448" width="1.28515625" style="128" customWidth="1"/>
    <col min="7449" max="7449" width="11" style="128" customWidth="1"/>
    <col min="7450" max="7450" width="11.7109375" style="128" customWidth="1"/>
    <col min="7451" max="7452" width="11" style="128" customWidth="1"/>
    <col min="7453" max="7453" width="12.42578125" style="128" customWidth="1"/>
    <col min="7454" max="7459" width="9.140625" style="128" customWidth="1"/>
    <col min="7460" max="7460" width="1.42578125" style="128" customWidth="1"/>
    <col min="7461" max="7463" width="9.140625" style="128" customWidth="1"/>
    <col min="7464" max="7464" width="1.28515625" style="128" customWidth="1"/>
    <col min="7465" max="7467" width="10.7109375" style="128" customWidth="1"/>
    <col min="7468" max="7468" width="2.140625" style="128" customWidth="1"/>
    <col min="7469" max="7469" width="11.140625" style="128" customWidth="1"/>
    <col min="7470" max="7470" width="13.42578125" style="128" customWidth="1"/>
    <col min="7471" max="7471" width="10" style="128" customWidth="1"/>
    <col min="7472" max="7472" width="14.140625" style="128" customWidth="1"/>
    <col min="7473" max="7473" width="9.5703125" style="128" bestFit="1" customWidth="1"/>
    <col min="7474" max="7686" width="9.140625" style="128"/>
    <col min="7687" max="7687" width="3.42578125" style="128" customWidth="1"/>
    <col min="7688" max="7688" width="4.42578125" style="128" customWidth="1"/>
    <col min="7689" max="7689" width="32" style="128" customWidth="1"/>
    <col min="7690" max="7690" width="10.42578125" style="128" customWidth="1"/>
    <col min="7691" max="7691" width="15.85546875" style="128" customWidth="1"/>
    <col min="7692" max="7692" width="14.42578125" style="128" customWidth="1"/>
    <col min="7693" max="7693" width="13" style="128" customWidth="1"/>
    <col min="7694" max="7694" width="14.85546875" style="128" customWidth="1"/>
    <col min="7695" max="7695" width="15.85546875" style="128" customWidth="1"/>
    <col min="7696" max="7696" width="16.5703125" style="128" customWidth="1"/>
    <col min="7697" max="7697" width="15" style="128" customWidth="1"/>
    <col min="7698" max="7698" width="13" style="128" customWidth="1"/>
    <col min="7699" max="7699" width="12.5703125" style="128" customWidth="1"/>
    <col min="7700" max="7700" width="15.42578125" style="128" customWidth="1"/>
    <col min="7701" max="7701" width="13.140625" style="128" customWidth="1"/>
    <col min="7702" max="7702" width="14" style="128" customWidth="1"/>
    <col min="7703" max="7703" width="18.28515625" style="128" customWidth="1"/>
    <col min="7704" max="7704" width="1.28515625" style="128" customWidth="1"/>
    <col min="7705" max="7705" width="11" style="128" customWidth="1"/>
    <col min="7706" max="7706" width="11.7109375" style="128" customWidth="1"/>
    <col min="7707" max="7708" width="11" style="128" customWidth="1"/>
    <col min="7709" max="7709" width="12.42578125" style="128" customWidth="1"/>
    <col min="7710" max="7715" width="9.140625" style="128" customWidth="1"/>
    <col min="7716" max="7716" width="1.42578125" style="128" customWidth="1"/>
    <col min="7717" max="7719" width="9.140625" style="128" customWidth="1"/>
    <col min="7720" max="7720" width="1.28515625" style="128" customWidth="1"/>
    <col min="7721" max="7723" width="10.7109375" style="128" customWidth="1"/>
    <col min="7724" max="7724" width="2.140625" style="128" customWidth="1"/>
    <col min="7725" max="7725" width="11.140625" style="128" customWidth="1"/>
    <col min="7726" max="7726" width="13.42578125" style="128" customWidth="1"/>
    <col min="7727" max="7727" width="10" style="128" customWidth="1"/>
    <col min="7728" max="7728" width="14.140625" style="128" customWidth="1"/>
    <col min="7729" max="7729" width="9.5703125" style="128" bestFit="1" customWidth="1"/>
    <col min="7730" max="7942" width="9.140625" style="128"/>
    <col min="7943" max="7943" width="3.42578125" style="128" customWidth="1"/>
    <col min="7944" max="7944" width="4.42578125" style="128" customWidth="1"/>
    <col min="7945" max="7945" width="32" style="128" customWidth="1"/>
    <col min="7946" max="7946" width="10.42578125" style="128" customWidth="1"/>
    <col min="7947" max="7947" width="15.85546875" style="128" customWidth="1"/>
    <col min="7948" max="7948" width="14.42578125" style="128" customWidth="1"/>
    <col min="7949" max="7949" width="13" style="128" customWidth="1"/>
    <col min="7950" max="7950" width="14.85546875" style="128" customWidth="1"/>
    <col min="7951" max="7951" width="15.85546875" style="128" customWidth="1"/>
    <col min="7952" max="7952" width="16.5703125" style="128" customWidth="1"/>
    <col min="7953" max="7953" width="15" style="128" customWidth="1"/>
    <col min="7954" max="7954" width="13" style="128" customWidth="1"/>
    <col min="7955" max="7955" width="12.5703125" style="128" customWidth="1"/>
    <col min="7956" max="7956" width="15.42578125" style="128" customWidth="1"/>
    <col min="7957" max="7957" width="13.140625" style="128" customWidth="1"/>
    <col min="7958" max="7958" width="14" style="128" customWidth="1"/>
    <col min="7959" max="7959" width="18.28515625" style="128" customWidth="1"/>
    <col min="7960" max="7960" width="1.28515625" style="128" customWidth="1"/>
    <col min="7961" max="7961" width="11" style="128" customWidth="1"/>
    <col min="7962" max="7962" width="11.7109375" style="128" customWidth="1"/>
    <col min="7963" max="7964" width="11" style="128" customWidth="1"/>
    <col min="7965" max="7965" width="12.42578125" style="128" customWidth="1"/>
    <col min="7966" max="7971" width="9.140625" style="128" customWidth="1"/>
    <col min="7972" max="7972" width="1.42578125" style="128" customWidth="1"/>
    <col min="7973" max="7975" width="9.140625" style="128" customWidth="1"/>
    <col min="7976" max="7976" width="1.28515625" style="128" customWidth="1"/>
    <col min="7977" max="7979" width="10.7109375" style="128" customWidth="1"/>
    <col min="7980" max="7980" width="2.140625" style="128" customWidth="1"/>
    <col min="7981" max="7981" width="11.140625" style="128" customWidth="1"/>
    <col min="7982" max="7982" width="13.42578125" style="128" customWidth="1"/>
    <col min="7983" max="7983" width="10" style="128" customWidth="1"/>
    <col min="7984" max="7984" width="14.140625" style="128" customWidth="1"/>
    <col min="7985" max="7985" width="9.5703125" style="128" bestFit="1" customWidth="1"/>
    <col min="7986" max="8198" width="9.140625" style="128"/>
    <col min="8199" max="8199" width="3.42578125" style="128" customWidth="1"/>
    <col min="8200" max="8200" width="4.42578125" style="128" customWidth="1"/>
    <col min="8201" max="8201" width="32" style="128" customWidth="1"/>
    <col min="8202" max="8202" width="10.42578125" style="128" customWidth="1"/>
    <col min="8203" max="8203" width="15.85546875" style="128" customWidth="1"/>
    <col min="8204" max="8204" width="14.42578125" style="128" customWidth="1"/>
    <col min="8205" max="8205" width="13" style="128" customWidth="1"/>
    <col min="8206" max="8206" width="14.85546875" style="128" customWidth="1"/>
    <col min="8207" max="8207" width="15.85546875" style="128" customWidth="1"/>
    <col min="8208" max="8208" width="16.5703125" style="128" customWidth="1"/>
    <col min="8209" max="8209" width="15" style="128" customWidth="1"/>
    <col min="8210" max="8210" width="13" style="128" customWidth="1"/>
    <col min="8211" max="8211" width="12.5703125" style="128" customWidth="1"/>
    <col min="8212" max="8212" width="15.42578125" style="128" customWidth="1"/>
    <col min="8213" max="8213" width="13.140625" style="128" customWidth="1"/>
    <col min="8214" max="8214" width="14" style="128" customWidth="1"/>
    <col min="8215" max="8215" width="18.28515625" style="128" customWidth="1"/>
    <col min="8216" max="8216" width="1.28515625" style="128" customWidth="1"/>
    <col min="8217" max="8217" width="11" style="128" customWidth="1"/>
    <col min="8218" max="8218" width="11.7109375" style="128" customWidth="1"/>
    <col min="8219" max="8220" width="11" style="128" customWidth="1"/>
    <col min="8221" max="8221" width="12.42578125" style="128" customWidth="1"/>
    <col min="8222" max="8227" width="9.140625" style="128" customWidth="1"/>
    <col min="8228" max="8228" width="1.42578125" style="128" customWidth="1"/>
    <col min="8229" max="8231" width="9.140625" style="128" customWidth="1"/>
    <col min="8232" max="8232" width="1.28515625" style="128" customWidth="1"/>
    <col min="8233" max="8235" width="10.7109375" style="128" customWidth="1"/>
    <col min="8236" max="8236" width="2.140625" style="128" customWidth="1"/>
    <col min="8237" max="8237" width="11.140625" style="128" customWidth="1"/>
    <col min="8238" max="8238" width="13.42578125" style="128" customWidth="1"/>
    <col min="8239" max="8239" width="10" style="128" customWidth="1"/>
    <col min="8240" max="8240" width="14.140625" style="128" customWidth="1"/>
    <col min="8241" max="8241" width="9.5703125" style="128" bestFit="1" customWidth="1"/>
    <col min="8242" max="8454" width="9.140625" style="128"/>
    <col min="8455" max="8455" width="3.42578125" style="128" customWidth="1"/>
    <col min="8456" max="8456" width="4.42578125" style="128" customWidth="1"/>
    <col min="8457" max="8457" width="32" style="128" customWidth="1"/>
    <col min="8458" max="8458" width="10.42578125" style="128" customWidth="1"/>
    <col min="8459" max="8459" width="15.85546875" style="128" customWidth="1"/>
    <col min="8460" max="8460" width="14.42578125" style="128" customWidth="1"/>
    <col min="8461" max="8461" width="13" style="128" customWidth="1"/>
    <col min="8462" max="8462" width="14.85546875" style="128" customWidth="1"/>
    <col min="8463" max="8463" width="15.85546875" style="128" customWidth="1"/>
    <col min="8464" max="8464" width="16.5703125" style="128" customWidth="1"/>
    <col min="8465" max="8465" width="15" style="128" customWidth="1"/>
    <col min="8466" max="8466" width="13" style="128" customWidth="1"/>
    <col min="8467" max="8467" width="12.5703125" style="128" customWidth="1"/>
    <col min="8468" max="8468" width="15.42578125" style="128" customWidth="1"/>
    <col min="8469" max="8469" width="13.140625" style="128" customWidth="1"/>
    <col min="8470" max="8470" width="14" style="128" customWidth="1"/>
    <col min="8471" max="8471" width="18.28515625" style="128" customWidth="1"/>
    <col min="8472" max="8472" width="1.28515625" style="128" customWidth="1"/>
    <col min="8473" max="8473" width="11" style="128" customWidth="1"/>
    <col min="8474" max="8474" width="11.7109375" style="128" customWidth="1"/>
    <col min="8475" max="8476" width="11" style="128" customWidth="1"/>
    <col min="8477" max="8477" width="12.42578125" style="128" customWidth="1"/>
    <col min="8478" max="8483" width="9.140625" style="128" customWidth="1"/>
    <col min="8484" max="8484" width="1.42578125" style="128" customWidth="1"/>
    <col min="8485" max="8487" width="9.140625" style="128" customWidth="1"/>
    <col min="8488" max="8488" width="1.28515625" style="128" customWidth="1"/>
    <col min="8489" max="8491" width="10.7109375" style="128" customWidth="1"/>
    <col min="8492" max="8492" width="2.140625" style="128" customWidth="1"/>
    <col min="8493" max="8493" width="11.140625" style="128" customWidth="1"/>
    <col min="8494" max="8494" width="13.42578125" style="128" customWidth="1"/>
    <col min="8495" max="8495" width="10" style="128" customWidth="1"/>
    <col min="8496" max="8496" width="14.140625" style="128" customWidth="1"/>
    <col min="8497" max="8497" width="9.5703125" style="128" bestFit="1" customWidth="1"/>
    <col min="8498" max="8710" width="9.140625" style="128"/>
    <col min="8711" max="8711" width="3.42578125" style="128" customWidth="1"/>
    <col min="8712" max="8712" width="4.42578125" style="128" customWidth="1"/>
    <col min="8713" max="8713" width="32" style="128" customWidth="1"/>
    <col min="8714" max="8714" width="10.42578125" style="128" customWidth="1"/>
    <col min="8715" max="8715" width="15.85546875" style="128" customWidth="1"/>
    <col min="8716" max="8716" width="14.42578125" style="128" customWidth="1"/>
    <col min="8717" max="8717" width="13" style="128" customWidth="1"/>
    <col min="8718" max="8718" width="14.85546875" style="128" customWidth="1"/>
    <col min="8719" max="8719" width="15.85546875" style="128" customWidth="1"/>
    <col min="8720" max="8720" width="16.5703125" style="128" customWidth="1"/>
    <col min="8721" max="8721" width="15" style="128" customWidth="1"/>
    <col min="8722" max="8722" width="13" style="128" customWidth="1"/>
    <col min="8723" max="8723" width="12.5703125" style="128" customWidth="1"/>
    <col min="8724" max="8724" width="15.42578125" style="128" customWidth="1"/>
    <col min="8725" max="8725" width="13.140625" style="128" customWidth="1"/>
    <col min="8726" max="8726" width="14" style="128" customWidth="1"/>
    <col min="8727" max="8727" width="18.28515625" style="128" customWidth="1"/>
    <col min="8728" max="8728" width="1.28515625" style="128" customWidth="1"/>
    <col min="8729" max="8729" width="11" style="128" customWidth="1"/>
    <col min="8730" max="8730" width="11.7109375" style="128" customWidth="1"/>
    <col min="8731" max="8732" width="11" style="128" customWidth="1"/>
    <col min="8733" max="8733" width="12.42578125" style="128" customWidth="1"/>
    <col min="8734" max="8739" width="9.140625" style="128" customWidth="1"/>
    <col min="8740" max="8740" width="1.42578125" style="128" customWidth="1"/>
    <col min="8741" max="8743" width="9.140625" style="128" customWidth="1"/>
    <col min="8744" max="8744" width="1.28515625" style="128" customWidth="1"/>
    <col min="8745" max="8747" width="10.7109375" style="128" customWidth="1"/>
    <col min="8748" max="8748" width="2.140625" style="128" customWidth="1"/>
    <col min="8749" max="8749" width="11.140625" style="128" customWidth="1"/>
    <col min="8750" max="8750" width="13.42578125" style="128" customWidth="1"/>
    <col min="8751" max="8751" width="10" style="128" customWidth="1"/>
    <col min="8752" max="8752" width="14.140625" style="128" customWidth="1"/>
    <col min="8753" max="8753" width="9.5703125" style="128" bestFit="1" customWidth="1"/>
    <col min="8754" max="8966" width="9.140625" style="128"/>
    <col min="8967" max="8967" width="3.42578125" style="128" customWidth="1"/>
    <col min="8968" max="8968" width="4.42578125" style="128" customWidth="1"/>
    <col min="8969" max="8969" width="32" style="128" customWidth="1"/>
    <col min="8970" max="8970" width="10.42578125" style="128" customWidth="1"/>
    <col min="8971" max="8971" width="15.85546875" style="128" customWidth="1"/>
    <col min="8972" max="8972" width="14.42578125" style="128" customWidth="1"/>
    <col min="8973" max="8973" width="13" style="128" customWidth="1"/>
    <col min="8974" max="8974" width="14.85546875" style="128" customWidth="1"/>
    <col min="8975" max="8975" width="15.85546875" style="128" customWidth="1"/>
    <col min="8976" max="8976" width="16.5703125" style="128" customWidth="1"/>
    <col min="8977" max="8977" width="15" style="128" customWidth="1"/>
    <col min="8978" max="8978" width="13" style="128" customWidth="1"/>
    <col min="8979" max="8979" width="12.5703125" style="128" customWidth="1"/>
    <col min="8980" max="8980" width="15.42578125" style="128" customWidth="1"/>
    <col min="8981" max="8981" width="13.140625" style="128" customWidth="1"/>
    <col min="8982" max="8982" width="14" style="128" customWidth="1"/>
    <col min="8983" max="8983" width="18.28515625" style="128" customWidth="1"/>
    <col min="8984" max="8984" width="1.28515625" style="128" customWidth="1"/>
    <col min="8985" max="8985" width="11" style="128" customWidth="1"/>
    <col min="8986" max="8986" width="11.7109375" style="128" customWidth="1"/>
    <col min="8987" max="8988" width="11" style="128" customWidth="1"/>
    <col min="8989" max="8989" width="12.42578125" style="128" customWidth="1"/>
    <col min="8990" max="8995" width="9.140625" style="128" customWidth="1"/>
    <col min="8996" max="8996" width="1.42578125" style="128" customWidth="1"/>
    <col min="8997" max="8999" width="9.140625" style="128" customWidth="1"/>
    <col min="9000" max="9000" width="1.28515625" style="128" customWidth="1"/>
    <col min="9001" max="9003" width="10.7109375" style="128" customWidth="1"/>
    <col min="9004" max="9004" width="2.140625" style="128" customWidth="1"/>
    <col min="9005" max="9005" width="11.140625" style="128" customWidth="1"/>
    <col min="9006" max="9006" width="13.42578125" style="128" customWidth="1"/>
    <col min="9007" max="9007" width="10" style="128" customWidth="1"/>
    <col min="9008" max="9008" width="14.140625" style="128" customWidth="1"/>
    <col min="9009" max="9009" width="9.5703125" style="128" bestFit="1" customWidth="1"/>
    <col min="9010" max="9222" width="9.140625" style="128"/>
    <col min="9223" max="9223" width="3.42578125" style="128" customWidth="1"/>
    <col min="9224" max="9224" width="4.42578125" style="128" customWidth="1"/>
    <col min="9225" max="9225" width="32" style="128" customWidth="1"/>
    <col min="9226" max="9226" width="10.42578125" style="128" customWidth="1"/>
    <col min="9227" max="9227" width="15.85546875" style="128" customWidth="1"/>
    <col min="9228" max="9228" width="14.42578125" style="128" customWidth="1"/>
    <col min="9229" max="9229" width="13" style="128" customWidth="1"/>
    <col min="9230" max="9230" width="14.85546875" style="128" customWidth="1"/>
    <col min="9231" max="9231" width="15.85546875" style="128" customWidth="1"/>
    <col min="9232" max="9232" width="16.5703125" style="128" customWidth="1"/>
    <col min="9233" max="9233" width="15" style="128" customWidth="1"/>
    <col min="9234" max="9234" width="13" style="128" customWidth="1"/>
    <col min="9235" max="9235" width="12.5703125" style="128" customWidth="1"/>
    <col min="9236" max="9236" width="15.42578125" style="128" customWidth="1"/>
    <col min="9237" max="9237" width="13.140625" style="128" customWidth="1"/>
    <col min="9238" max="9238" width="14" style="128" customWidth="1"/>
    <col min="9239" max="9239" width="18.28515625" style="128" customWidth="1"/>
    <col min="9240" max="9240" width="1.28515625" style="128" customWidth="1"/>
    <col min="9241" max="9241" width="11" style="128" customWidth="1"/>
    <col min="9242" max="9242" width="11.7109375" style="128" customWidth="1"/>
    <col min="9243" max="9244" width="11" style="128" customWidth="1"/>
    <col min="9245" max="9245" width="12.42578125" style="128" customWidth="1"/>
    <col min="9246" max="9251" width="9.140625" style="128" customWidth="1"/>
    <col min="9252" max="9252" width="1.42578125" style="128" customWidth="1"/>
    <col min="9253" max="9255" width="9.140625" style="128" customWidth="1"/>
    <col min="9256" max="9256" width="1.28515625" style="128" customWidth="1"/>
    <col min="9257" max="9259" width="10.7109375" style="128" customWidth="1"/>
    <col min="9260" max="9260" width="2.140625" style="128" customWidth="1"/>
    <col min="9261" max="9261" width="11.140625" style="128" customWidth="1"/>
    <col min="9262" max="9262" width="13.42578125" style="128" customWidth="1"/>
    <col min="9263" max="9263" width="10" style="128" customWidth="1"/>
    <col min="9264" max="9264" width="14.140625" style="128" customWidth="1"/>
    <col min="9265" max="9265" width="9.5703125" style="128" bestFit="1" customWidth="1"/>
    <col min="9266" max="9478" width="9.140625" style="128"/>
    <col min="9479" max="9479" width="3.42578125" style="128" customWidth="1"/>
    <col min="9480" max="9480" width="4.42578125" style="128" customWidth="1"/>
    <col min="9481" max="9481" width="32" style="128" customWidth="1"/>
    <col min="9482" max="9482" width="10.42578125" style="128" customWidth="1"/>
    <col min="9483" max="9483" width="15.85546875" style="128" customWidth="1"/>
    <col min="9484" max="9484" width="14.42578125" style="128" customWidth="1"/>
    <col min="9485" max="9485" width="13" style="128" customWidth="1"/>
    <col min="9486" max="9486" width="14.85546875" style="128" customWidth="1"/>
    <col min="9487" max="9487" width="15.85546875" style="128" customWidth="1"/>
    <col min="9488" max="9488" width="16.5703125" style="128" customWidth="1"/>
    <col min="9489" max="9489" width="15" style="128" customWidth="1"/>
    <col min="9490" max="9490" width="13" style="128" customWidth="1"/>
    <col min="9491" max="9491" width="12.5703125" style="128" customWidth="1"/>
    <col min="9492" max="9492" width="15.42578125" style="128" customWidth="1"/>
    <col min="9493" max="9493" width="13.140625" style="128" customWidth="1"/>
    <col min="9494" max="9494" width="14" style="128" customWidth="1"/>
    <col min="9495" max="9495" width="18.28515625" style="128" customWidth="1"/>
    <col min="9496" max="9496" width="1.28515625" style="128" customWidth="1"/>
    <col min="9497" max="9497" width="11" style="128" customWidth="1"/>
    <col min="9498" max="9498" width="11.7109375" style="128" customWidth="1"/>
    <col min="9499" max="9500" width="11" style="128" customWidth="1"/>
    <col min="9501" max="9501" width="12.42578125" style="128" customWidth="1"/>
    <col min="9502" max="9507" width="9.140625" style="128" customWidth="1"/>
    <col min="9508" max="9508" width="1.42578125" style="128" customWidth="1"/>
    <col min="9509" max="9511" width="9.140625" style="128" customWidth="1"/>
    <col min="9512" max="9512" width="1.28515625" style="128" customWidth="1"/>
    <col min="9513" max="9515" width="10.7109375" style="128" customWidth="1"/>
    <col min="9516" max="9516" width="2.140625" style="128" customWidth="1"/>
    <col min="9517" max="9517" width="11.140625" style="128" customWidth="1"/>
    <col min="9518" max="9518" width="13.42578125" style="128" customWidth="1"/>
    <col min="9519" max="9519" width="10" style="128" customWidth="1"/>
    <col min="9520" max="9520" width="14.140625" style="128" customWidth="1"/>
    <col min="9521" max="9521" width="9.5703125" style="128" bestFit="1" customWidth="1"/>
    <col min="9522" max="9734" width="9.140625" style="128"/>
    <col min="9735" max="9735" width="3.42578125" style="128" customWidth="1"/>
    <col min="9736" max="9736" width="4.42578125" style="128" customWidth="1"/>
    <col min="9737" max="9737" width="32" style="128" customWidth="1"/>
    <col min="9738" max="9738" width="10.42578125" style="128" customWidth="1"/>
    <col min="9739" max="9739" width="15.85546875" style="128" customWidth="1"/>
    <col min="9740" max="9740" width="14.42578125" style="128" customWidth="1"/>
    <col min="9741" max="9741" width="13" style="128" customWidth="1"/>
    <col min="9742" max="9742" width="14.85546875" style="128" customWidth="1"/>
    <col min="9743" max="9743" width="15.85546875" style="128" customWidth="1"/>
    <col min="9744" max="9744" width="16.5703125" style="128" customWidth="1"/>
    <col min="9745" max="9745" width="15" style="128" customWidth="1"/>
    <col min="9746" max="9746" width="13" style="128" customWidth="1"/>
    <col min="9747" max="9747" width="12.5703125" style="128" customWidth="1"/>
    <col min="9748" max="9748" width="15.42578125" style="128" customWidth="1"/>
    <col min="9749" max="9749" width="13.140625" style="128" customWidth="1"/>
    <col min="9750" max="9750" width="14" style="128" customWidth="1"/>
    <col min="9751" max="9751" width="18.28515625" style="128" customWidth="1"/>
    <col min="9752" max="9752" width="1.28515625" style="128" customWidth="1"/>
    <col min="9753" max="9753" width="11" style="128" customWidth="1"/>
    <col min="9754" max="9754" width="11.7109375" style="128" customWidth="1"/>
    <col min="9755" max="9756" width="11" style="128" customWidth="1"/>
    <col min="9757" max="9757" width="12.42578125" style="128" customWidth="1"/>
    <col min="9758" max="9763" width="9.140625" style="128" customWidth="1"/>
    <col min="9764" max="9764" width="1.42578125" style="128" customWidth="1"/>
    <col min="9765" max="9767" width="9.140625" style="128" customWidth="1"/>
    <col min="9768" max="9768" width="1.28515625" style="128" customWidth="1"/>
    <col min="9769" max="9771" width="10.7109375" style="128" customWidth="1"/>
    <col min="9772" max="9772" width="2.140625" style="128" customWidth="1"/>
    <col min="9773" max="9773" width="11.140625" style="128" customWidth="1"/>
    <col min="9774" max="9774" width="13.42578125" style="128" customWidth="1"/>
    <col min="9775" max="9775" width="10" style="128" customWidth="1"/>
    <col min="9776" max="9776" width="14.140625" style="128" customWidth="1"/>
    <col min="9777" max="9777" width="9.5703125" style="128" bestFit="1" customWidth="1"/>
    <col min="9778" max="9990" width="9.140625" style="128"/>
    <col min="9991" max="9991" width="3.42578125" style="128" customWidth="1"/>
    <col min="9992" max="9992" width="4.42578125" style="128" customWidth="1"/>
    <col min="9993" max="9993" width="32" style="128" customWidth="1"/>
    <col min="9994" max="9994" width="10.42578125" style="128" customWidth="1"/>
    <col min="9995" max="9995" width="15.85546875" style="128" customWidth="1"/>
    <col min="9996" max="9996" width="14.42578125" style="128" customWidth="1"/>
    <col min="9997" max="9997" width="13" style="128" customWidth="1"/>
    <col min="9998" max="9998" width="14.85546875" style="128" customWidth="1"/>
    <col min="9999" max="9999" width="15.85546875" style="128" customWidth="1"/>
    <col min="10000" max="10000" width="16.5703125" style="128" customWidth="1"/>
    <col min="10001" max="10001" width="15" style="128" customWidth="1"/>
    <col min="10002" max="10002" width="13" style="128" customWidth="1"/>
    <col min="10003" max="10003" width="12.5703125" style="128" customWidth="1"/>
    <col min="10004" max="10004" width="15.42578125" style="128" customWidth="1"/>
    <col min="10005" max="10005" width="13.140625" style="128" customWidth="1"/>
    <col min="10006" max="10006" width="14" style="128" customWidth="1"/>
    <col min="10007" max="10007" width="18.28515625" style="128" customWidth="1"/>
    <col min="10008" max="10008" width="1.28515625" style="128" customWidth="1"/>
    <col min="10009" max="10009" width="11" style="128" customWidth="1"/>
    <col min="10010" max="10010" width="11.7109375" style="128" customWidth="1"/>
    <col min="10011" max="10012" width="11" style="128" customWidth="1"/>
    <col min="10013" max="10013" width="12.42578125" style="128" customWidth="1"/>
    <col min="10014" max="10019" width="9.140625" style="128" customWidth="1"/>
    <col min="10020" max="10020" width="1.42578125" style="128" customWidth="1"/>
    <col min="10021" max="10023" width="9.140625" style="128" customWidth="1"/>
    <col min="10024" max="10024" width="1.28515625" style="128" customWidth="1"/>
    <col min="10025" max="10027" width="10.7109375" style="128" customWidth="1"/>
    <col min="10028" max="10028" width="2.140625" style="128" customWidth="1"/>
    <col min="10029" max="10029" width="11.140625" style="128" customWidth="1"/>
    <col min="10030" max="10030" width="13.42578125" style="128" customWidth="1"/>
    <col min="10031" max="10031" width="10" style="128" customWidth="1"/>
    <col min="10032" max="10032" width="14.140625" style="128" customWidth="1"/>
    <col min="10033" max="10033" width="9.5703125" style="128" bestFit="1" customWidth="1"/>
    <col min="10034" max="10246" width="9.140625" style="128"/>
    <col min="10247" max="10247" width="3.42578125" style="128" customWidth="1"/>
    <col min="10248" max="10248" width="4.42578125" style="128" customWidth="1"/>
    <col min="10249" max="10249" width="32" style="128" customWidth="1"/>
    <col min="10250" max="10250" width="10.42578125" style="128" customWidth="1"/>
    <col min="10251" max="10251" width="15.85546875" style="128" customWidth="1"/>
    <col min="10252" max="10252" width="14.42578125" style="128" customWidth="1"/>
    <col min="10253" max="10253" width="13" style="128" customWidth="1"/>
    <col min="10254" max="10254" width="14.85546875" style="128" customWidth="1"/>
    <col min="10255" max="10255" width="15.85546875" style="128" customWidth="1"/>
    <col min="10256" max="10256" width="16.5703125" style="128" customWidth="1"/>
    <col min="10257" max="10257" width="15" style="128" customWidth="1"/>
    <col min="10258" max="10258" width="13" style="128" customWidth="1"/>
    <col min="10259" max="10259" width="12.5703125" style="128" customWidth="1"/>
    <col min="10260" max="10260" width="15.42578125" style="128" customWidth="1"/>
    <col min="10261" max="10261" width="13.140625" style="128" customWidth="1"/>
    <col min="10262" max="10262" width="14" style="128" customWidth="1"/>
    <col min="10263" max="10263" width="18.28515625" style="128" customWidth="1"/>
    <col min="10264" max="10264" width="1.28515625" style="128" customWidth="1"/>
    <col min="10265" max="10265" width="11" style="128" customWidth="1"/>
    <col min="10266" max="10266" width="11.7109375" style="128" customWidth="1"/>
    <col min="10267" max="10268" width="11" style="128" customWidth="1"/>
    <col min="10269" max="10269" width="12.42578125" style="128" customWidth="1"/>
    <col min="10270" max="10275" width="9.140625" style="128" customWidth="1"/>
    <col min="10276" max="10276" width="1.42578125" style="128" customWidth="1"/>
    <col min="10277" max="10279" width="9.140625" style="128" customWidth="1"/>
    <col min="10280" max="10280" width="1.28515625" style="128" customWidth="1"/>
    <col min="10281" max="10283" width="10.7109375" style="128" customWidth="1"/>
    <col min="10284" max="10284" width="2.140625" style="128" customWidth="1"/>
    <col min="10285" max="10285" width="11.140625" style="128" customWidth="1"/>
    <col min="10286" max="10286" width="13.42578125" style="128" customWidth="1"/>
    <col min="10287" max="10287" width="10" style="128" customWidth="1"/>
    <col min="10288" max="10288" width="14.140625" style="128" customWidth="1"/>
    <col min="10289" max="10289" width="9.5703125" style="128" bestFit="1" customWidth="1"/>
    <col min="10290" max="10502" width="9.140625" style="128"/>
    <col min="10503" max="10503" width="3.42578125" style="128" customWidth="1"/>
    <col min="10504" max="10504" width="4.42578125" style="128" customWidth="1"/>
    <col min="10505" max="10505" width="32" style="128" customWidth="1"/>
    <col min="10506" max="10506" width="10.42578125" style="128" customWidth="1"/>
    <col min="10507" max="10507" width="15.85546875" style="128" customWidth="1"/>
    <col min="10508" max="10508" width="14.42578125" style="128" customWidth="1"/>
    <col min="10509" max="10509" width="13" style="128" customWidth="1"/>
    <col min="10510" max="10510" width="14.85546875" style="128" customWidth="1"/>
    <col min="10511" max="10511" width="15.85546875" style="128" customWidth="1"/>
    <col min="10512" max="10512" width="16.5703125" style="128" customWidth="1"/>
    <col min="10513" max="10513" width="15" style="128" customWidth="1"/>
    <col min="10514" max="10514" width="13" style="128" customWidth="1"/>
    <col min="10515" max="10515" width="12.5703125" style="128" customWidth="1"/>
    <col min="10516" max="10516" width="15.42578125" style="128" customWidth="1"/>
    <col min="10517" max="10517" width="13.140625" style="128" customWidth="1"/>
    <col min="10518" max="10518" width="14" style="128" customWidth="1"/>
    <col min="10519" max="10519" width="18.28515625" style="128" customWidth="1"/>
    <col min="10520" max="10520" width="1.28515625" style="128" customWidth="1"/>
    <col min="10521" max="10521" width="11" style="128" customWidth="1"/>
    <col min="10522" max="10522" width="11.7109375" style="128" customWidth="1"/>
    <col min="10523" max="10524" width="11" style="128" customWidth="1"/>
    <col min="10525" max="10525" width="12.42578125" style="128" customWidth="1"/>
    <col min="10526" max="10531" width="9.140625" style="128" customWidth="1"/>
    <col min="10532" max="10532" width="1.42578125" style="128" customWidth="1"/>
    <col min="10533" max="10535" width="9.140625" style="128" customWidth="1"/>
    <col min="10536" max="10536" width="1.28515625" style="128" customWidth="1"/>
    <col min="10537" max="10539" width="10.7109375" style="128" customWidth="1"/>
    <col min="10540" max="10540" width="2.140625" style="128" customWidth="1"/>
    <col min="10541" max="10541" width="11.140625" style="128" customWidth="1"/>
    <col min="10542" max="10542" width="13.42578125" style="128" customWidth="1"/>
    <col min="10543" max="10543" width="10" style="128" customWidth="1"/>
    <col min="10544" max="10544" width="14.140625" style="128" customWidth="1"/>
    <col min="10545" max="10545" width="9.5703125" style="128" bestFit="1" customWidth="1"/>
    <col min="10546" max="10758" width="9.140625" style="128"/>
    <col min="10759" max="10759" width="3.42578125" style="128" customWidth="1"/>
    <col min="10760" max="10760" width="4.42578125" style="128" customWidth="1"/>
    <col min="10761" max="10761" width="32" style="128" customWidth="1"/>
    <col min="10762" max="10762" width="10.42578125" style="128" customWidth="1"/>
    <col min="10763" max="10763" width="15.85546875" style="128" customWidth="1"/>
    <col min="10764" max="10764" width="14.42578125" style="128" customWidth="1"/>
    <col min="10765" max="10765" width="13" style="128" customWidth="1"/>
    <col min="10766" max="10766" width="14.85546875" style="128" customWidth="1"/>
    <col min="10767" max="10767" width="15.85546875" style="128" customWidth="1"/>
    <col min="10768" max="10768" width="16.5703125" style="128" customWidth="1"/>
    <col min="10769" max="10769" width="15" style="128" customWidth="1"/>
    <col min="10770" max="10770" width="13" style="128" customWidth="1"/>
    <col min="10771" max="10771" width="12.5703125" style="128" customWidth="1"/>
    <col min="10772" max="10772" width="15.42578125" style="128" customWidth="1"/>
    <col min="10773" max="10773" width="13.140625" style="128" customWidth="1"/>
    <col min="10774" max="10774" width="14" style="128" customWidth="1"/>
    <col min="10775" max="10775" width="18.28515625" style="128" customWidth="1"/>
    <col min="10776" max="10776" width="1.28515625" style="128" customWidth="1"/>
    <col min="10777" max="10777" width="11" style="128" customWidth="1"/>
    <col min="10778" max="10778" width="11.7109375" style="128" customWidth="1"/>
    <col min="10779" max="10780" width="11" style="128" customWidth="1"/>
    <col min="10781" max="10781" width="12.42578125" style="128" customWidth="1"/>
    <col min="10782" max="10787" width="9.140625" style="128" customWidth="1"/>
    <col min="10788" max="10788" width="1.42578125" style="128" customWidth="1"/>
    <col min="10789" max="10791" width="9.140625" style="128" customWidth="1"/>
    <col min="10792" max="10792" width="1.28515625" style="128" customWidth="1"/>
    <col min="10793" max="10795" width="10.7109375" style="128" customWidth="1"/>
    <col min="10796" max="10796" width="2.140625" style="128" customWidth="1"/>
    <col min="10797" max="10797" width="11.140625" style="128" customWidth="1"/>
    <col min="10798" max="10798" width="13.42578125" style="128" customWidth="1"/>
    <col min="10799" max="10799" width="10" style="128" customWidth="1"/>
    <col min="10800" max="10800" width="14.140625" style="128" customWidth="1"/>
    <col min="10801" max="10801" width="9.5703125" style="128" bestFit="1" customWidth="1"/>
    <col min="10802" max="11014" width="9.140625" style="128"/>
    <col min="11015" max="11015" width="3.42578125" style="128" customWidth="1"/>
    <col min="11016" max="11016" width="4.42578125" style="128" customWidth="1"/>
    <col min="11017" max="11017" width="32" style="128" customWidth="1"/>
    <col min="11018" max="11018" width="10.42578125" style="128" customWidth="1"/>
    <col min="11019" max="11019" width="15.85546875" style="128" customWidth="1"/>
    <col min="11020" max="11020" width="14.42578125" style="128" customWidth="1"/>
    <col min="11021" max="11021" width="13" style="128" customWidth="1"/>
    <col min="11022" max="11022" width="14.85546875" style="128" customWidth="1"/>
    <col min="11023" max="11023" width="15.85546875" style="128" customWidth="1"/>
    <col min="11024" max="11024" width="16.5703125" style="128" customWidth="1"/>
    <col min="11025" max="11025" width="15" style="128" customWidth="1"/>
    <col min="11026" max="11026" width="13" style="128" customWidth="1"/>
    <col min="11027" max="11027" width="12.5703125" style="128" customWidth="1"/>
    <col min="11028" max="11028" width="15.42578125" style="128" customWidth="1"/>
    <col min="11029" max="11029" width="13.140625" style="128" customWidth="1"/>
    <col min="11030" max="11030" width="14" style="128" customWidth="1"/>
    <col min="11031" max="11031" width="18.28515625" style="128" customWidth="1"/>
    <col min="11032" max="11032" width="1.28515625" style="128" customWidth="1"/>
    <col min="11033" max="11033" width="11" style="128" customWidth="1"/>
    <col min="11034" max="11034" width="11.7109375" style="128" customWidth="1"/>
    <col min="11035" max="11036" width="11" style="128" customWidth="1"/>
    <col min="11037" max="11037" width="12.42578125" style="128" customWidth="1"/>
    <col min="11038" max="11043" width="9.140625" style="128" customWidth="1"/>
    <col min="11044" max="11044" width="1.42578125" style="128" customWidth="1"/>
    <col min="11045" max="11047" width="9.140625" style="128" customWidth="1"/>
    <col min="11048" max="11048" width="1.28515625" style="128" customWidth="1"/>
    <col min="11049" max="11051" width="10.7109375" style="128" customWidth="1"/>
    <col min="11052" max="11052" width="2.140625" style="128" customWidth="1"/>
    <col min="11053" max="11053" width="11.140625" style="128" customWidth="1"/>
    <col min="11054" max="11054" width="13.42578125" style="128" customWidth="1"/>
    <col min="11055" max="11055" width="10" style="128" customWidth="1"/>
    <col min="11056" max="11056" width="14.140625" style="128" customWidth="1"/>
    <col min="11057" max="11057" width="9.5703125" style="128" bestFit="1" customWidth="1"/>
    <col min="11058" max="11270" width="9.140625" style="128"/>
    <col min="11271" max="11271" width="3.42578125" style="128" customWidth="1"/>
    <col min="11272" max="11272" width="4.42578125" style="128" customWidth="1"/>
    <col min="11273" max="11273" width="32" style="128" customWidth="1"/>
    <col min="11274" max="11274" width="10.42578125" style="128" customWidth="1"/>
    <col min="11275" max="11275" width="15.85546875" style="128" customWidth="1"/>
    <col min="11276" max="11276" width="14.42578125" style="128" customWidth="1"/>
    <col min="11277" max="11277" width="13" style="128" customWidth="1"/>
    <col min="11278" max="11278" width="14.85546875" style="128" customWidth="1"/>
    <col min="11279" max="11279" width="15.85546875" style="128" customWidth="1"/>
    <col min="11280" max="11280" width="16.5703125" style="128" customWidth="1"/>
    <col min="11281" max="11281" width="15" style="128" customWidth="1"/>
    <col min="11282" max="11282" width="13" style="128" customWidth="1"/>
    <col min="11283" max="11283" width="12.5703125" style="128" customWidth="1"/>
    <col min="11284" max="11284" width="15.42578125" style="128" customWidth="1"/>
    <col min="11285" max="11285" width="13.140625" style="128" customWidth="1"/>
    <col min="11286" max="11286" width="14" style="128" customWidth="1"/>
    <col min="11287" max="11287" width="18.28515625" style="128" customWidth="1"/>
    <col min="11288" max="11288" width="1.28515625" style="128" customWidth="1"/>
    <col min="11289" max="11289" width="11" style="128" customWidth="1"/>
    <col min="11290" max="11290" width="11.7109375" style="128" customWidth="1"/>
    <col min="11291" max="11292" width="11" style="128" customWidth="1"/>
    <col min="11293" max="11293" width="12.42578125" style="128" customWidth="1"/>
    <col min="11294" max="11299" width="9.140625" style="128" customWidth="1"/>
    <col min="11300" max="11300" width="1.42578125" style="128" customWidth="1"/>
    <col min="11301" max="11303" width="9.140625" style="128" customWidth="1"/>
    <col min="11304" max="11304" width="1.28515625" style="128" customWidth="1"/>
    <col min="11305" max="11307" width="10.7109375" style="128" customWidth="1"/>
    <col min="11308" max="11308" width="2.140625" style="128" customWidth="1"/>
    <col min="11309" max="11309" width="11.140625" style="128" customWidth="1"/>
    <col min="11310" max="11310" width="13.42578125" style="128" customWidth="1"/>
    <col min="11311" max="11311" width="10" style="128" customWidth="1"/>
    <col min="11312" max="11312" width="14.140625" style="128" customWidth="1"/>
    <col min="11313" max="11313" width="9.5703125" style="128" bestFit="1" customWidth="1"/>
    <col min="11314" max="11526" width="9.140625" style="128"/>
    <col min="11527" max="11527" width="3.42578125" style="128" customWidth="1"/>
    <col min="11528" max="11528" width="4.42578125" style="128" customWidth="1"/>
    <col min="11529" max="11529" width="32" style="128" customWidth="1"/>
    <col min="11530" max="11530" width="10.42578125" style="128" customWidth="1"/>
    <col min="11531" max="11531" width="15.85546875" style="128" customWidth="1"/>
    <col min="11532" max="11532" width="14.42578125" style="128" customWidth="1"/>
    <col min="11533" max="11533" width="13" style="128" customWidth="1"/>
    <col min="11534" max="11534" width="14.85546875" style="128" customWidth="1"/>
    <col min="11535" max="11535" width="15.85546875" style="128" customWidth="1"/>
    <col min="11536" max="11536" width="16.5703125" style="128" customWidth="1"/>
    <col min="11537" max="11537" width="15" style="128" customWidth="1"/>
    <col min="11538" max="11538" width="13" style="128" customWidth="1"/>
    <col min="11539" max="11539" width="12.5703125" style="128" customWidth="1"/>
    <col min="11540" max="11540" width="15.42578125" style="128" customWidth="1"/>
    <col min="11541" max="11541" width="13.140625" style="128" customWidth="1"/>
    <col min="11542" max="11542" width="14" style="128" customWidth="1"/>
    <col min="11543" max="11543" width="18.28515625" style="128" customWidth="1"/>
    <col min="11544" max="11544" width="1.28515625" style="128" customWidth="1"/>
    <col min="11545" max="11545" width="11" style="128" customWidth="1"/>
    <col min="11546" max="11546" width="11.7109375" style="128" customWidth="1"/>
    <col min="11547" max="11548" width="11" style="128" customWidth="1"/>
    <col min="11549" max="11549" width="12.42578125" style="128" customWidth="1"/>
    <col min="11550" max="11555" width="9.140625" style="128" customWidth="1"/>
    <col min="11556" max="11556" width="1.42578125" style="128" customWidth="1"/>
    <col min="11557" max="11559" width="9.140625" style="128" customWidth="1"/>
    <col min="11560" max="11560" width="1.28515625" style="128" customWidth="1"/>
    <col min="11561" max="11563" width="10.7109375" style="128" customWidth="1"/>
    <col min="11564" max="11564" width="2.140625" style="128" customWidth="1"/>
    <col min="11565" max="11565" width="11.140625" style="128" customWidth="1"/>
    <col min="11566" max="11566" width="13.42578125" style="128" customWidth="1"/>
    <col min="11567" max="11567" width="10" style="128" customWidth="1"/>
    <col min="11568" max="11568" width="14.140625" style="128" customWidth="1"/>
    <col min="11569" max="11569" width="9.5703125" style="128" bestFit="1" customWidth="1"/>
    <col min="11570" max="11782" width="9.140625" style="128"/>
    <col min="11783" max="11783" width="3.42578125" style="128" customWidth="1"/>
    <col min="11784" max="11784" width="4.42578125" style="128" customWidth="1"/>
    <col min="11785" max="11785" width="32" style="128" customWidth="1"/>
    <col min="11786" max="11786" width="10.42578125" style="128" customWidth="1"/>
    <col min="11787" max="11787" width="15.85546875" style="128" customWidth="1"/>
    <col min="11788" max="11788" width="14.42578125" style="128" customWidth="1"/>
    <col min="11789" max="11789" width="13" style="128" customWidth="1"/>
    <col min="11790" max="11790" width="14.85546875" style="128" customWidth="1"/>
    <col min="11791" max="11791" width="15.85546875" style="128" customWidth="1"/>
    <col min="11792" max="11792" width="16.5703125" style="128" customWidth="1"/>
    <col min="11793" max="11793" width="15" style="128" customWidth="1"/>
    <col min="11794" max="11794" width="13" style="128" customWidth="1"/>
    <col min="11795" max="11795" width="12.5703125" style="128" customWidth="1"/>
    <col min="11796" max="11796" width="15.42578125" style="128" customWidth="1"/>
    <col min="11797" max="11797" width="13.140625" style="128" customWidth="1"/>
    <col min="11798" max="11798" width="14" style="128" customWidth="1"/>
    <col min="11799" max="11799" width="18.28515625" style="128" customWidth="1"/>
    <col min="11800" max="11800" width="1.28515625" style="128" customWidth="1"/>
    <col min="11801" max="11801" width="11" style="128" customWidth="1"/>
    <col min="11802" max="11802" width="11.7109375" style="128" customWidth="1"/>
    <col min="11803" max="11804" width="11" style="128" customWidth="1"/>
    <col min="11805" max="11805" width="12.42578125" style="128" customWidth="1"/>
    <col min="11806" max="11811" width="9.140625" style="128" customWidth="1"/>
    <col min="11812" max="11812" width="1.42578125" style="128" customWidth="1"/>
    <col min="11813" max="11815" width="9.140625" style="128" customWidth="1"/>
    <col min="11816" max="11816" width="1.28515625" style="128" customWidth="1"/>
    <col min="11817" max="11819" width="10.7109375" style="128" customWidth="1"/>
    <col min="11820" max="11820" width="2.140625" style="128" customWidth="1"/>
    <col min="11821" max="11821" width="11.140625" style="128" customWidth="1"/>
    <col min="11822" max="11822" width="13.42578125" style="128" customWidth="1"/>
    <col min="11823" max="11823" width="10" style="128" customWidth="1"/>
    <col min="11824" max="11824" width="14.140625" style="128" customWidth="1"/>
    <col min="11825" max="11825" width="9.5703125" style="128" bestFit="1" customWidth="1"/>
    <col min="11826" max="12038" width="9.140625" style="128"/>
    <col min="12039" max="12039" width="3.42578125" style="128" customWidth="1"/>
    <col min="12040" max="12040" width="4.42578125" style="128" customWidth="1"/>
    <col min="12041" max="12041" width="32" style="128" customWidth="1"/>
    <col min="12042" max="12042" width="10.42578125" style="128" customWidth="1"/>
    <col min="12043" max="12043" width="15.85546875" style="128" customWidth="1"/>
    <col min="12044" max="12044" width="14.42578125" style="128" customWidth="1"/>
    <col min="12045" max="12045" width="13" style="128" customWidth="1"/>
    <col min="12046" max="12046" width="14.85546875" style="128" customWidth="1"/>
    <col min="12047" max="12047" width="15.85546875" style="128" customWidth="1"/>
    <col min="12048" max="12048" width="16.5703125" style="128" customWidth="1"/>
    <col min="12049" max="12049" width="15" style="128" customWidth="1"/>
    <col min="12050" max="12050" width="13" style="128" customWidth="1"/>
    <col min="12051" max="12051" width="12.5703125" style="128" customWidth="1"/>
    <col min="12052" max="12052" width="15.42578125" style="128" customWidth="1"/>
    <col min="12053" max="12053" width="13.140625" style="128" customWidth="1"/>
    <col min="12054" max="12054" width="14" style="128" customWidth="1"/>
    <col min="12055" max="12055" width="18.28515625" style="128" customWidth="1"/>
    <col min="12056" max="12056" width="1.28515625" style="128" customWidth="1"/>
    <col min="12057" max="12057" width="11" style="128" customWidth="1"/>
    <col min="12058" max="12058" width="11.7109375" style="128" customWidth="1"/>
    <col min="12059" max="12060" width="11" style="128" customWidth="1"/>
    <col min="12061" max="12061" width="12.42578125" style="128" customWidth="1"/>
    <col min="12062" max="12067" width="9.140625" style="128" customWidth="1"/>
    <col min="12068" max="12068" width="1.42578125" style="128" customWidth="1"/>
    <col min="12069" max="12071" width="9.140625" style="128" customWidth="1"/>
    <col min="12072" max="12072" width="1.28515625" style="128" customWidth="1"/>
    <col min="12073" max="12075" width="10.7109375" style="128" customWidth="1"/>
    <col min="12076" max="12076" width="2.140625" style="128" customWidth="1"/>
    <col min="12077" max="12077" width="11.140625" style="128" customWidth="1"/>
    <col min="12078" max="12078" width="13.42578125" style="128" customWidth="1"/>
    <col min="12079" max="12079" width="10" style="128" customWidth="1"/>
    <col min="12080" max="12080" width="14.140625" style="128" customWidth="1"/>
    <col min="12081" max="12081" width="9.5703125" style="128" bestFit="1" customWidth="1"/>
    <col min="12082" max="12294" width="9.140625" style="128"/>
    <col min="12295" max="12295" width="3.42578125" style="128" customWidth="1"/>
    <col min="12296" max="12296" width="4.42578125" style="128" customWidth="1"/>
    <col min="12297" max="12297" width="32" style="128" customWidth="1"/>
    <col min="12298" max="12298" width="10.42578125" style="128" customWidth="1"/>
    <col min="12299" max="12299" width="15.85546875" style="128" customWidth="1"/>
    <col min="12300" max="12300" width="14.42578125" style="128" customWidth="1"/>
    <col min="12301" max="12301" width="13" style="128" customWidth="1"/>
    <col min="12302" max="12302" width="14.85546875" style="128" customWidth="1"/>
    <col min="12303" max="12303" width="15.85546875" style="128" customWidth="1"/>
    <col min="12304" max="12304" width="16.5703125" style="128" customWidth="1"/>
    <col min="12305" max="12305" width="15" style="128" customWidth="1"/>
    <col min="12306" max="12306" width="13" style="128" customWidth="1"/>
    <col min="12307" max="12307" width="12.5703125" style="128" customWidth="1"/>
    <col min="12308" max="12308" width="15.42578125" style="128" customWidth="1"/>
    <col min="12309" max="12309" width="13.140625" style="128" customWidth="1"/>
    <col min="12310" max="12310" width="14" style="128" customWidth="1"/>
    <col min="12311" max="12311" width="18.28515625" style="128" customWidth="1"/>
    <col min="12312" max="12312" width="1.28515625" style="128" customWidth="1"/>
    <col min="12313" max="12313" width="11" style="128" customWidth="1"/>
    <col min="12314" max="12314" width="11.7109375" style="128" customWidth="1"/>
    <col min="12315" max="12316" width="11" style="128" customWidth="1"/>
    <col min="12317" max="12317" width="12.42578125" style="128" customWidth="1"/>
    <col min="12318" max="12323" width="9.140625" style="128" customWidth="1"/>
    <col min="12324" max="12324" width="1.42578125" style="128" customWidth="1"/>
    <col min="12325" max="12327" width="9.140625" style="128" customWidth="1"/>
    <col min="12328" max="12328" width="1.28515625" style="128" customWidth="1"/>
    <col min="12329" max="12331" width="10.7109375" style="128" customWidth="1"/>
    <col min="12332" max="12332" width="2.140625" style="128" customWidth="1"/>
    <col min="12333" max="12333" width="11.140625" style="128" customWidth="1"/>
    <col min="12334" max="12334" width="13.42578125" style="128" customWidth="1"/>
    <col min="12335" max="12335" width="10" style="128" customWidth="1"/>
    <col min="12336" max="12336" width="14.140625" style="128" customWidth="1"/>
    <col min="12337" max="12337" width="9.5703125" style="128" bestFit="1" customWidth="1"/>
    <col min="12338" max="12550" width="9.140625" style="128"/>
    <col min="12551" max="12551" width="3.42578125" style="128" customWidth="1"/>
    <col min="12552" max="12552" width="4.42578125" style="128" customWidth="1"/>
    <col min="12553" max="12553" width="32" style="128" customWidth="1"/>
    <col min="12554" max="12554" width="10.42578125" style="128" customWidth="1"/>
    <col min="12555" max="12555" width="15.85546875" style="128" customWidth="1"/>
    <col min="12556" max="12556" width="14.42578125" style="128" customWidth="1"/>
    <col min="12557" max="12557" width="13" style="128" customWidth="1"/>
    <col min="12558" max="12558" width="14.85546875" style="128" customWidth="1"/>
    <col min="12559" max="12559" width="15.85546875" style="128" customWidth="1"/>
    <col min="12560" max="12560" width="16.5703125" style="128" customWidth="1"/>
    <col min="12561" max="12561" width="15" style="128" customWidth="1"/>
    <col min="12562" max="12562" width="13" style="128" customWidth="1"/>
    <col min="12563" max="12563" width="12.5703125" style="128" customWidth="1"/>
    <col min="12564" max="12564" width="15.42578125" style="128" customWidth="1"/>
    <col min="12565" max="12565" width="13.140625" style="128" customWidth="1"/>
    <col min="12566" max="12566" width="14" style="128" customWidth="1"/>
    <col min="12567" max="12567" width="18.28515625" style="128" customWidth="1"/>
    <col min="12568" max="12568" width="1.28515625" style="128" customWidth="1"/>
    <col min="12569" max="12569" width="11" style="128" customWidth="1"/>
    <col min="12570" max="12570" width="11.7109375" style="128" customWidth="1"/>
    <col min="12571" max="12572" width="11" style="128" customWidth="1"/>
    <col min="12573" max="12573" width="12.42578125" style="128" customWidth="1"/>
    <col min="12574" max="12579" width="9.140625" style="128" customWidth="1"/>
    <col min="12580" max="12580" width="1.42578125" style="128" customWidth="1"/>
    <col min="12581" max="12583" width="9.140625" style="128" customWidth="1"/>
    <col min="12584" max="12584" width="1.28515625" style="128" customWidth="1"/>
    <col min="12585" max="12587" width="10.7109375" style="128" customWidth="1"/>
    <col min="12588" max="12588" width="2.140625" style="128" customWidth="1"/>
    <col min="12589" max="12589" width="11.140625" style="128" customWidth="1"/>
    <col min="12590" max="12590" width="13.42578125" style="128" customWidth="1"/>
    <col min="12591" max="12591" width="10" style="128" customWidth="1"/>
    <col min="12592" max="12592" width="14.140625" style="128" customWidth="1"/>
    <col min="12593" max="12593" width="9.5703125" style="128" bestFit="1" customWidth="1"/>
    <col min="12594" max="12806" width="9.140625" style="128"/>
    <col min="12807" max="12807" width="3.42578125" style="128" customWidth="1"/>
    <col min="12808" max="12808" width="4.42578125" style="128" customWidth="1"/>
    <col min="12809" max="12809" width="32" style="128" customWidth="1"/>
    <col min="12810" max="12810" width="10.42578125" style="128" customWidth="1"/>
    <col min="12811" max="12811" width="15.85546875" style="128" customWidth="1"/>
    <col min="12812" max="12812" width="14.42578125" style="128" customWidth="1"/>
    <col min="12813" max="12813" width="13" style="128" customWidth="1"/>
    <col min="12814" max="12814" width="14.85546875" style="128" customWidth="1"/>
    <col min="12815" max="12815" width="15.85546875" style="128" customWidth="1"/>
    <col min="12816" max="12816" width="16.5703125" style="128" customWidth="1"/>
    <col min="12817" max="12817" width="15" style="128" customWidth="1"/>
    <col min="12818" max="12818" width="13" style="128" customWidth="1"/>
    <col min="12819" max="12819" width="12.5703125" style="128" customWidth="1"/>
    <col min="12820" max="12820" width="15.42578125" style="128" customWidth="1"/>
    <col min="12821" max="12821" width="13.140625" style="128" customWidth="1"/>
    <col min="12822" max="12822" width="14" style="128" customWidth="1"/>
    <col min="12823" max="12823" width="18.28515625" style="128" customWidth="1"/>
    <col min="12824" max="12824" width="1.28515625" style="128" customWidth="1"/>
    <col min="12825" max="12825" width="11" style="128" customWidth="1"/>
    <col min="12826" max="12826" width="11.7109375" style="128" customWidth="1"/>
    <col min="12827" max="12828" width="11" style="128" customWidth="1"/>
    <col min="12829" max="12829" width="12.42578125" style="128" customWidth="1"/>
    <col min="12830" max="12835" width="9.140625" style="128" customWidth="1"/>
    <col min="12836" max="12836" width="1.42578125" style="128" customWidth="1"/>
    <col min="12837" max="12839" width="9.140625" style="128" customWidth="1"/>
    <col min="12840" max="12840" width="1.28515625" style="128" customWidth="1"/>
    <col min="12841" max="12843" width="10.7109375" style="128" customWidth="1"/>
    <col min="12844" max="12844" width="2.140625" style="128" customWidth="1"/>
    <col min="12845" max="12845" width="11.140625" style="128" customWidth="1"/>
    <col min="12846" max="12846" width="13.42578125" style="128" customWidth="1"/>
    <col min="12847" max="12847" width="10" style="128" customWidth="1"/>
    <col min="12848" max="12848" width="14.140625" style="128" customWidth="1"/>
    <col min="12849" max="12849" width="9.5703125" style="128" bestFit="1" customWidth="1"/>
    <col min="12850" max="13062" width="9.140625" style="128"/>
    <col min="13063" max="13063" width="3.42578125" style="128" customWidth="1"/>
    <col min="13064" max="13064" width="4.42578125" style="128" customWidth="1"/>
    <col min="13065" max="13065" width="32" style="128" customWidth="1"/>
    <col min="13066" max="13066" width="10.42578125" style="128" customWidth="1"/>
    <col min="13067" max="13067" width="15.85546875" style="128" customWidth="1"/>
    <col min="13068" max="13068" width="14.42578125" style="128" customWidth="1"/>
    <col min="13069" max="13069" width="13" style="128" customWidth="1"/>
    <col min="13070" max="13070" width="14.85546875" style="128" customWidth="1"/>
    <col min="13071" max="13071" width="15.85546875" style="128" customWidth="1"/>
    <col min="13072" max="13072" width="16.5703125" style="128" customWidth="1"/>
    <col min="13073" max="13073" width="15" style="128" customWidth="1"/>
    <col min="13074" max="13074" width="13" style="128" customWidth="1"/>
    <col min="13075" max="13075" width="12.5703125" style="128" customWidth="1"/>
    <col min="13076" max="13076" width="15.42578125" style="128" customWidth="1"/>
    <col min="13077" max="13077" width="13.140625" style="128" customWidth="1"/>
    <col min="13078" max="13078" width="14" style="128" customWidth="1"/>
    <col min="13079" max="13079" width="18.28515625" style="128" customWidth="1"/>
    <col min="13080" max="13080" width="1.28515625" style="128" customWidth="1"/>
    <col min="13081" max="13081" width="11" style="128" customWidth="1"/>
    <col min="13082" max="13082" width="11.7109375" style="128" customWidth="1"/>
    <col min="13083" max="13084" width="11" style="128" customWidth="1"/>
    <col min="13085" max="13085" width="12.42578125" style="128" customWidth="1"/>
    <col min="13086" max="13091" width="9.140625" style="128" customWidth="1"/>
    <col min="13092" max="13092" width="1.42578125" style="128" customWidth="1"/>
    <col min="13093" max="13095" width="9.140625" style="128" customWidth="1"/>
    <col min="13096" max="13096" width="1.28515625" style="128" customWidth="1"/>
    <col min="13097" max="13099" width="10.7109375" style="128" customWidth="1"/>
    <col min="13100" max="13100" width="2.140625" style="128" customWidth="1"/>
    <col min="13101" max="13101" width="11.140625" style="128" customWidth="1"/>
    <col min="13102" max="13102" width="13.42578125" style="128" customWidth="1"/>
    <col min="13103" max="13103" width="10" style="128" customWidth="1"/>
    <col min="13104" max="13104" width="14.140625" style="128" customWidth="1"/>
    <col min="13105" max="13105" width="9.5703125" style="128" bestFit="1" customWidth="1"/>
    <col min="13106" max="13318" width="9.140625" style="128"/>
    <col min="13319" max="13319" width="3.42578125" style="128" customWidth="1"/>
    <col min="13320" max="13320" width="4.42578125" style="128" customWidth="1"/>
    <col min="13321" max="13321" width="32" style="128" customWidth="1"/>
    <col min="13322" max="13322" width="10.42578125" style="128" customWidth="1"/>
    <col min="13323" max="13323" width="15.85546875" style="128" customWidth="1"/>
    <col min="13324" max="13324" width="14.42578125" style="128" customWidth="1"/>
    <col min="13325" max="13325" width="13" style="128" customWidth="1"/>
    <col min="13326" max="13326" width="14.85546875" style="128" customWidth="1"/>
    <col min="13327" max="13327" width="15.85546875" style="128" customWidth="1"/>
    <col min="13328" max="13328" width="16.5703125" style="128" customWidth="1"/>
    <col min="13329" max="13329" width="15" style="128" customWidth="1"/>
    <col min="13330" max="13330" width="13" style="128" customWidth="1"/>
    <col min="13331" max="13331" width="12.5703125" style="128" customWidth="1"/>
    <col min="13332" max="13332" width="15.42578125" style="128" customWidth="1"/>
    <col min="13333" max="13333" width="13.140625" style="128" customWidth="1"/>
    <col min="13334" max="13334" width="14" style="128" customWidth="1"/>
    <col min="13335" max="13335" width="18.28515625" style="128" customWidth="1"/>
    <col min="13336" max="13336" width="1.28515625" style="128" customWidth="1"/>
    <col min="13337" max="13337" width="11" style="128" customWidth="1"/>
    <col min="13338" max="13338" width="11.7109375" style="128" customWidth="1"/>
    <col min="13339" max="13340" width="11" style="128" customWidth="1"/>
    <col min="13341" max="13341" width="12.42578125" style="128" customWidth="1"/>
    <col min="13342" max="13347" width="9.140625" style="128" customWidth="1"/>
    <col min="13348" max="13348" width="1.42578125" style="128" customWidth="1"/>
    <col min="13349" max="13351" width="9.140625" style="128" customWidth="1"/>
    <col min="13352" max="13352" width="1.28515625" style="128" customWidth="1"/>
    <col min="13353" max="13355" width="10.7109375" style="128" customWidth="1"/>
    <col min="13356" max="13356" width="2.140625" style="128" customWidth="1"/>
    <col min="13357" max="13357" width="11.140625" style="128" customWidth="1"/>
    <col min="13358" max="13358" width="13.42578125" style="128" customWidth="1"/>
    <col min="13359" max="13359" width="10" style="128" customWidth="1"/>
    <col min="13360" max="13360" width="14.140625" style="128" customWidth="1"/>
    <col min="13361" max="13361" width="9.5703125" style="128" bestFit="1" customWidth="1"/>
    <col min="13362" max="13574" width="9.140625" style="128"/>
    <col min="13575" max="13575" width="3.42578125" style="128" customWidth="1"/>
    <col min="13576" max="13576" width="4.42578125" style="128" customWidth="1"/>
    <col min="13577" max="13577" width="32" style="128" customWidth="1"/>
    <col min="13578" max="13578" width="10.42578125" style="128" customWidth="1"/>
    <col min="13579" max="13579" width="15.85546875" style="128" customWidth="1"/>
    <col min="13580" max="13580" width="14.42578125" style="128" customWidth="1"/>
    <col min="13581" max="13581" width="13" style="128" customWidth="1"/>
    <col min="13582" max="13582" width="14.85546875" style="128" customWidth="1"/>
    <col min="13583" max="13583" width="15.85546875" style="128" customWidth="1"/>
    <col min="13584" max="13584" width="16.5703125" style="128" customWidth="1"/>
    <col min="13585" max="13585" width="15" style="128" customWidth="1"/>
    <col min="13586" max="13586" width="13" style="128" customWidth="1"/>
    <col min="13587" max="13587" width="12.5703125" style="128" customWidth="1"/>
    <col min="13588" max="13588" width="15.42578125" style="128" customWidth="1"/>
    <col min="13589" max="13589" width="13.140625" style="128" customWidth="1"/>
    <col min="13590" max="13590" width="14" style="128" customWidth="1"/>
    <col min="13591" max="13591" width="18.28515625" style="128" customWidth="1"/>
    <col min="13592" max="13592" width="1.28515625" style="128" customWidth="1"/>
    <col min="13593" max="13593" width="11" style="128" customWidth="1"/>
    <col min="13594" max="13594" width="11.7109375" style="128" customWidth="1"/>
    <col min="13595" max="13596" width="11" style="128" customWidth="1"/>
    <col min="13597" max="13597" width="12.42578125" style="128" customWidth="1"/>
    <col min="13598" max="13603" width="9.140625" style="128" customWidth="1"/>
    <col min="13604" max="13604" width="1.42578125" style="128" customWidth="1"/>
    <col min="13605" max="13607" width="9.140625" style="128" customWidth="1"/>
    <col min="13608" max="13608" width="1.28515625" style="128" customWidth="1"/>
    <col min="13609" max="13611" width="10.7109375" style="128" customWidth="1"/>
    <col min="13612" max="13612" width="2.140625" style="128" customWidth="1"/>
    <col min="13613" max="13613" width="11.140625" style="128" customWidth="1"/>
    <col min="13614" max="13614" width="13.42578125" style="128" customWidth="1"/>
    <col min="13615" max="13615" width="10" style="128" customWidth="1"/>
    <col min="13616" max="13616" width="14.140625" style="128" customWidth="1"/>
    <col min="13617" max="13617" width="9.5703125" style="128" bestFit="1" customWidth="1"/>
    <col min="13618" max="13830" width="9.140625" style="128"/>
    <col min="13831" max="13831" width="3.42578125" style="128" customWidth="1"/>
    <col min="13832" max="13832" width="4.42578125" style="128" customWidth="1"/>
    <col min="13833" max="13833" width="32" style="128" customWidth="1"/>
    <col min="13834" max="13834" width="10.42578125" style="128" customWidth="1"/>
    <col min="13835" max="13835" width="15.85546875" style="128" customWidth="1"/>
    <col min="13836" max="13836" width="14.42578125" style="128" customWidth="1"/>
    <col min="13837" max="13837" width="13" style="128" customWidth="1"/>
    <col min="13838" max="13838" width="14.85546875" style="128" customWidth="1"/>
    <col min="13839" max="13839" width="15.85546875" style="128" customWidth="1"/>
    <col min="13840" max="13840" width="16.5703125" style="128" customWidth="1"/>
    <col min="13841" max="13841" width="15" style="128" customWidth="1"/>
    <col min="13842" max="13842" width="13" style="128" customWidth="1"/>
    <col min="13843" max="13843" width="12.5703125" style="128" customWidth="1"/>
    <col min="13844" max="13844" width="15.42578125" style="128" customWidth="1"/>
    <col min="13845" max="13845" width="13.140625" style="128" customWidth="1"/>
    <col min="13846" max="13846" width="14" style="128" customWidth="1"/>
    <col min="13847" max="13847" width="18.28515625" style="128" customWidth="1"/>
    <col min="13848" max="13848" width="1.28515625" style="128" customWidth="1"/>
    <col min="13849" max="13849" width="11" style="128" customWidth="1"/>
    <col min="13850" max="13850" width="11.7109375" style="128" customWidth="1"/>
    <col min="13851" max="13852" width="11" style="128" customWidth="1"/>
    <col min="13853" max="13853" width="12.42578125" style="128" customWidth="1"/>
    <col min="13854" max="13859" width="9.140625" style="128" customWidth="1"/>
    <col min="13860" max="13860" width="1.42578125" style="128" customWidth="1"/>
    <col min="13861" max="13863" width="9.140625" style="128" customWidth="1"/>
    <col min="13864" max="13864" width="1.28515625" style="128" customWidth="1"/>
    <col min="13865" max="13867" width="10.7109375" style="128" customWidth="1"/>
    <col min="13868" max="13868" width="2.140625" style="128" customWidth="1"/>
    <col min="13869" max="13869" width="11.140625" style="128" customWidth="1"/>
    <col min="13870" max="13870" width="13.42578125" style="128" customWidth="1"/>
    <col min="13871" max="13871" width="10" style="128" customWidth="1"/>
    <col min="13872" max="13872" width="14.140625" style="128" customWidth="1"/>
    <col min="13873" max="13873" width="9.5703125" style="128" bestFit="1" customWidth="1"/>
    <col min="13874" max="14086" width="9.140625" style="128"/>
    <col min="14087" max="14087" width="3.42578125" style="128" customWidth="1"/>
    <col min="14088" max="14088" width="4.42578125" style="128" customWidth="1"/>
    <col min="14089" max="14089" width="32" style="128" customWidth="1"/>
    <col min="14090" max="14090" width="10.42578125" style="128" customWidth="1"/>
    <col min="14091" max="14091" width="15.85546875" style="128" customWidth="1"/>
    <col min="14092" max="14092" width="14.42578125" style="128" customWidth="1"/>
    <col min="14093" max="14093" width="13" style="128" customWidth="1"/>
    <col min="14094" max="14094" width="14.85546875" style="128" customWidth="1"/>
    <col min="14095" max="14095" width="15.85546875" style="128" customWidth="1"/>
    <col min="14096" max="14096" width="16.5703125" style="128" customWidth="1"/>
    <col min="14097" max="14097" width="15" style="128" customWidth="1"/>
    <col min="14098" max="14098" width="13" style="128" customWidth="1"/>
    <col min="14099" max="14099" width="12.5703125" style="128" customWidth="1"/>
    <col min="14100" max="14100" width="15.42578125" style="128" customWidth="1"/>
    <col min="14101" max="14101" width="13.140625" style="128" customWidth="1"/>
    <col min="14102" max="14102" width="14" style="128" customWidth="1"/>
    <col min="14103" max="14103" width="18.28515625" style="128" customWidth="1"/>
    <col min="14104" max="14104" width="1.28515625" style="128" customWidth="1"/>
    <col min="14105" max="14105" width="11" style="128" customWidth="1"/>
    <col min="14106" max="14106" width="11.7109375" style="128" customWidth="1"/>
    <col min="14107" max="14108" width="11" style="128" customWidth="1"/>
    <col min="14109" max="14109" width="12.42578125" style="128" customWidth="1"/>
    <col min="14110" max="14115" width="9.140625" style="128" customWidth="1"/>
    <col min="14116" max="14116" width="1.42578125" style="128" customWidth="1"/>
    <col min="14117" max="14119" width="9.140625" style="128" customWidth="1"/>
    <col min="14120" max="14120" width="1.28515625" style="128" customWidth="1"/>
    <col min="14121" max="14123" width="10.7109375" style="128" customWidth="1"/>
    <col min="14124" max="14124" width="2.140625" style="128" customWidth="1"/>
    <col min="14125" max="14125" width="11.140625" style="128" customWidth="1"/>
    <col min="14126" max="14126" width="13.42578125" style="128" customWidth="1"/>
    <col min="14127" max="14127" width="10" style="128" customWidth="1"/>
    <col min="14128" max="14128" width="14.140625" style="128" customWidth="1"/>
    <col min="14129" max="14129" width="9.5703125" style="128" bestFit="1" customWidth="1"/>
    <col min="14130" max="14342" width="9.140625" style="128"/>
    <col min="14343" max="14343" width="3.42578125" style="128" customWidth="1"/>
    <col min="14344" max="14344" width="4.42578125" style="128" customWidth="1"/>
    <col min="14345" max="14345" width="32" style="128" customWidth="1"/>
    <col min="14346" max="14346" width="10.42578125" style="128" customWidth="1"/>
    <col min="14347" max="14347" width="15.85546875" style="128" customWidth="1"/>
    <col min="14348" max="14348" width="14.42578125" style="128" customWidth="1"/>
    <col min="14349" max="14349" width="13" style="128" customWidth="1"/>
    <col min="14350" max="14350" width="14.85546875" style="128" customWidth="1"/>
    <col min="14351" max="14351" width="15.85546875" style="128" customWidth="1"/>
    <col min="14352" max="14352" width="16.5703125" style="128" customWidth="1"/>
    <col min="14353" max="14353" width="15" style="128" customWidth="1"/>
    <col min="14354" max="14354" width="13" style="128" customWidth="1"/>
    <col min="14355" max="14355" width="12.5703125" style="128" customWidth="1"/>
    <col min="14356" max="14356" width="15.42578125" style="128" customWidth="1"/>
    <col min="14357" max="14357" width="13.140625" style="128" customWidth="1"/>
    <col min="14358" max="14358" width="14" style="128" customWidth="1"/>
    <col min="14359" max="14359" width="18.28515625" style="128" customWidth="1"/>
    <col min="14360" max="14360" width="1.28515625" style="128" customWidth="1"/>
    <col min="14361" max="14361" width="11" style="128" customWidth="1"/>
    <col min="14362" max="14362" width="11.7109375" style="128" customWidth="1"/>
    <col min="14363" max="14364" width="11" style="128" customWidth="1"/>
    <col min="14365" max="14365" width="12.42578125" style="128" customWidth="1"/>
    <col min="14366" max="14371" width="9.140625" style="128" customWidth="1"/>
    <col min="14372" max="14372" width="1.42578125" style="128" customWidth="1"/>
    <col min="14373" max="14375" width="9.140625" style="128" customWidth="1"/>
    <col min="14376" max="14376" width="1.28515625" style="128" customWidth="1"/>
    <col min="14377" max="14379" width="10.7109375" style="128" customWidth="1"/>
    <col min="14380" max="14380" width="2.140625" style="128" customWidth="1"/>
    <col min="14381" max="14381" width="11.140625" style="128" customWidth="1"/>
    <col min="14382" max="14382" width="13.42578125" style="128" customWidth="1"/>
    <col min="14383" max="14383" width="10" style="128" customWidth="1"/>
    <col min="14384" max="14384" width="14.140625" style="128" customWidth="1"/>
    <col min="14385" max="14385" width="9.5703125" style="128" bestFit="1" customWidth="1"/>
    <col min="14386" max="14598" width="9.140625" style="128"/>
    <col min="14599" max="14599" width="3.42578125" style="128" customWidth="1"/>
    <col min="14600" max="14600" width="4.42578125" style="128" customWidth="1"/>
    <col min="14601" max="14601" width="32" style="128" customWidth="1"/>
    <col min="14602" max="14602" width="10.42578125" style="128" customWidth="1"/>
    <col min="14603" max="14603" width="15.85546875" style="128" customWidth="1"/>
    <col min="14604" max="14604" width="14.42578125" style="128" customWidth="1"/>
    <col min="14605" max="14605" width="13" style="128" customWidth="1"/>
    <col min="14606" max="14606" width="14.85546875" style="128" customWidth="1"/>
    <col min="14607" max="14607" width="15.85546875" style="128" customWidth="1"/>
    <col min="14608" max="14608" width="16.5703125" style="128" customWidth="1"/>
    <col min="14609" max="14609" width="15" style="128" customWidth="1"/>
    <col min="14610" max="14610" width="13" style="128" customWidth="1"/>
    <col min="14611" max="14611" width="12.5703125" style="128" customWidth="1"/>
    <col min="14612" max="14612" width="15.42578125" style="128" customWidth="1"/>
    <col min="14613" max="14613" width="13.140625" style="128" customWidth="1"/>
    <col min="14614" max="14614" width="14" style="128" customWidth="1"/>
    <col min="14615" max="14615" width="18.28515625" style="128" customWidth="1"/>
    <col min="14616" max="14616" width="1.28515625" style="128" customWidth="1"/>
    <col min="14617" max="14617" width="11" style="128" customWidth="1"/>
    <col min="14618" max="14618" width="11.7109375" style="128" customWidth="1"/>
    <col min="14619" max="14620" width="11" style="128" customWidth="1"/>
    <col min="14621" max="14621" width="12.42578125" style="128" customWidth="1"/>
    <col min="14622" max="14627" width="9.140625" style="128" customWidth="1"/>
    <col min="14628" max="14628" width="1.42578125" style="128" customWidth="1"/>
    <col min="14629" max="14631" width="9.140625" style="128" customWidth="1"/>
    <col min="14632" max="14632" width="1.28515625" style="128" customWidth="1"/>
    <col min="14633" max="14635" width="10.7109375" style="128" customWidth="1"/>
    <col min="14636" max="14636" width="2.140625" style="128" customWidth="1"/>
    <col min="14637" max="14637" width="11.140625" style="128" customWidth="1"/>
    <col min="14638" max="14638" width="13.42578125" style="128" customWidth="1"/>
    <col min="14639" max="14639" width="10" style="128" customWidth="1"/>
    <col min="14640" max="14640" width="14.140625" style="128" customWidth="1"/>
    <col min="14641" max="14641" width="9.5703125" style="128" bestFit="1" customWidth="1"/>
    <col min="14642" max="14854" width="9.140625" style="128"/>
    <col min="14855" max="14855" width="3.42578125" style="128" customWidth="1"/>
    <col min="14856" max="14856" width="4.42578125" style="128" customWidth="1"/>
    <col min="14857" max="14857" width="32" style="128" customWidth="1"/>
    <col min="14858" max="14858" width="10.42578125" style="128" customWidth="1"/>
    <col min="14859" max="14859" width="15.85546875" style="128" customWidth="1"/>
    <col min="14860" max="14860" width="14.42578125" style="128" customWidth="1"/>
    <col min="14861" max="14861" width="13" style="128" customWidth="1"/>
    <col min="14862" max="14862" width="14.85546875" style="128" customWidth="1"/>
    <col min="14863" max="14863" width="15.85546875" style="128" customWidth="1"/>
    <col min="14864" max="14864" width="16.5703125" style="128" customWidth="1"/>
    <col min="14865" max="14865" width="15" style="128" customWidth="1"/>
    <col min="14866" max="14866" width="13" style="128" customWidth="1"/>
    <col min="14867" max="14867" width="12.5703125" style="128" customWidth="1"/>
    <col min="14868" max="14868" width="15.42578125" style="128" customWidth="1"/>
    <col min="14869" max="14869" width="13.140625" style="128" customWidth="1"/>
    <col min="14870" max="14870" width="14" style="128" customWidth="1"/>
    <col min="14871" max="14871" width="18.28515625" style="128" customWidth="1"/>
    <col min="14872" max="14872" width="1.28515625" style="128" customWidth="1"/>
    <col min="14873" max="14873" width="11" style="128" customWidth="1"/>
    <col min="14874" max="14874" width="11.7109375" style="128" customWidth="1"/>
    <col min="14875" max="14876" width="11" style="128" customWidth="1"/>
    <col min="14877" max="14877" width="12.42578125" style="128" customWidth="1"/>
    <col min="14878" max="14883" width="9.140625" style="128" customWidth="1"/>
    <col min="14884" max="14884" width="1.42578125" style="128" customWidth="1"/>
    <col min="14885" max="14887" width="9.140625" style="128" customWidth="1"/>
    <col min="14888" max="14888" width="1.28515625" style="128" customWidth="1"/>
    <col min="14889" max="14891" width="10.7109375" style="128" customWidth="1"/>
    <col min="14892" max="14892" width="2.140625" style="128" customWidth="1"/>
    <col min="14893" max="14893" width="11.140625" style="128" customWidth="1"/>
    <col min="14894" max="14894" width="13.42578125" style="128" customWidth="1"/>
    <col min="14895" max="14895" width="10" style="128" customWidth="1"/>
    <col min="14896" max="14896" width="14.140625" style="128" customWidth="1"/>
    <col min="14897" max="14897" width="9.5703125" style="128" bestFit="1" customWidth="1"/>
    <col min="14898" max="15110" width="9.140625" style="128"/>
    <col min="15111" max="15111" width="3.42578125" style="128" customWidth="1"/>
    <col min="15112" max="15112" width="4.42578125" style="128" customWidth="1"/>
    <col min="15113" max="15113" width="32" style="128" customWidth="1"/>
    <col min="15114" max="15114" width="10.42578125" style="128" customWidth="1"/>
    <col min="15115" max="15115" width="15.85546875" style="128" customWidth="1"/>
    <col min="15116" max="15116" width="14.42578125" style="128" customWidth="1"/>
    <col min="15117" max="15117" width="13" style="128" customWidth="1"/>
    <col min="15118" max="15118" width="14.85546875" style="128" customWidth="1"/>
    <col min="15119" max="15119" width="15.85546875" style="128" customWidth="1"/>
    <col min="15120" max="15120" width="16.5703125" style="128" customWidth="1"/>
    <col min="15121" max="15121" width="15" style="128" customWidth="1"/>
    <col min="15122" max="15122" width="13" style="128" customWidth="1"/>
    <col min="15123" max="15123" width="12.5703125" style="128" customWidth="1"/>
    <col min="15124" max="15124" width="15.42578125" style="128" customWidth="1"/>
    <col min="15125" max="15125" width="13.140625" style="128" customWidth="1"/>
    <col min="15126" max="15126" width="14" style="128" customWidth="1"/>
    <col min="15127" max="15127" width="18.28515625" style="128" customWidth="1"/>
    <col min="15128" max="15128" width="1.28515625" style="128" customWidth="1"/>
    <col min="15129" max="15129" width="11" style="128" customWidth="1"/>
    <col min="15130" max="15130" width="11.7109375" style="128" customWidth="1"/>
    <col min="15131" max="15132" width="11" style="128" customWidth="1"/>
    <col min="15133" max="15133" width="12.42578125" style="128" customWidth="1"/>
    <col min="15134" max="15139" width="9.140625" style="128" customWidth="1"/>
    <col min="15140" max="15140" width="1.42578125" style="128" customWidth="1"/>
    <col min="15141" max="15143" width="9.140625" style="128" customWidth="1"/>
    <col min="15144" max="15144" width="1.28515625" style="128" customWidth="1"/>
    <col min="15145" max="15147" width="10.7109375" style="128" customWidth="1"/>
    <col min="15148" max="15148" width="2.140625" style="128" customWidth="1"/>
    <col min="15149" max="15149" width="11.140625" style="128" customWidth="1"/>
    <col min="15150" max="15150" width="13.42578125" style="128" customWidth="1"/>
    <col min="15151" max="15151" width="10" style="128" customWidth="1"/>
    <col min="15152" max="15152" width="14.140625" style="128" customWidth="1"/>
    <col min="15153" max="15153" width="9.5703125" style="128" bestFit="1" customWidth="1"/>
    <col min="15154" max="15366" width="9.140625" style="128"/>
    <col min="15367" max="15367" width="3.42578125" style="128" customWidth="1"/>
    <col min="15368" max="15368" width="4.42578125" style="128" customWidth="1"/>
    <col min="15369" max="15369" width="32" style="128" customWidth="1"/>
    <col min="15370" max="15370" width="10.42578125" style="128" customWidth="1"/>
    <col min="15371" max="15371" width="15.85546875" style="128" customWidth="1"/>
    <col min="15372" max="15372" width="14.42578125" style="128" customWidth="1"/>
    <col min="15373" max="15373" width="13" style="128" customWidth="1"/>
    <col min="15374" max="15374" width="14.85546875" style="128" customWidth="1"/>
    <col min="15375" max="15375" width="15.85546875" style="128" customWidth="1"/>
    <col min="15376" max="15376" width="16.5703125" style="128" customWidth="1"/>
    <col min="15377" max="15377" width="15" style="128" customWidth="1"/>
    <col min="15378" max="15378" width="13" style="128" customWidth="1"/>
    <col min="15379" max="15379" width="12.5703125" style="128" customWidth="1"/>
    <col min="15380" max="15380" width="15.42578125" style="128" customWidth="1"/>
    <col min="15381" max="15381" width="13.140625" style="128" customWidth="1"/>
    <col min="15382" max="15382" width="14" style="128" customWidth="1"/>
    <col min="15383" max="15383" width="18.28515625" style="128" customWidth="1"/>
    <col min="15384" max="15384" width="1.28515625" style="128" customWidth="1"/>
    <col min="15385" max="15385" width="11" style="128" customWidth="1"/>
    <col min="15386" max="15386" width="11.7109375" style="128" customWidth="1"/>
    <col min="15387" max="15388" width="11" style="128" customWidth="1"/>
    <col min="15389" max="15389" width="12.42578125" style="128" customWidth="1"/>
    <col min="15390" max="15395" width="9.140625" style="128" customWidth="1"/>
    <col min="15396" max="15396" width="1.42578125" style="128" customWidth="1"/>
    <col min="15397" max="15399" width="9.140625" style="128" customWidth="1"/>
    <col min="15400" max="15400" width="1.28515625" style="128" customWidth="1"/>
    <col min="15401" max="15403" width="10.7109375" style="128" customWidth="1"/>
    <col min="15404" max="15404" width="2.140625" style="128" customWidth="1"/>
    <col min="15405" max="15405" width="11.140625" style="128" customWidth="1"/>
    <col min="15406" max="15406" width="13.42578125" style="128" customWidth="1"/>
    <col min="15407" max="15407" width="10" style="128" customWidth="1"/>
    <col min="15408" max="15408" width="14.140625" style="128" customWidth="1"/>
    <col min="15409" max="15409" width="9.5703125" style="128" bestFit="1" customWidth="1"/>
    <col min="15410" max="15622" width="9.140625" style="128"/>
    <col min="15623" max="15623" width="3.42578125" style="128" customWidth="1"/>
    <col min="15624" max="15624" width="4.42578125" style="128" customWidth="1"/>
    <col min="15625" max="15625" width="32" style="128" customWidth="1"/>
    <col min="15626" max="15626" width="10.42578125" style="128" customWidth="1"/>
    <col min="15627" max="15627" width="15.85546875" style="128" customWidth="1"/>
    <col min="15628" max="15628" width="14.42578125" style="128" customWidth="1"/>
    <col min="15629" max="15629" width="13" style="128" customWidth="1"/>
    <col min="15630" max="15630" width="14.85546875" style="128" customWidth="1"/>
    <col min="15631" max="15631" width="15.85546875" style="128" customWidth="1"/>
    <col min="15632" max="15632" width="16.5703125" style="128" customWidth="1"/>
    <col min="15633" max="15633" width="15" style="128" customWidth="1"/>
    <col min="15634" max="15634" width="13" style="128" customWidth="1"/>
    <col min="15635" max="15635" width="12.5703125" style="128" customWidth="1"/>
    <col min="15636" max="15636" width="15.42578125" style="128" customWidth="1"/>
    <col min="15637" max="15637" width="13.140625" style="128" customWidth="1"/>
    <col min="15638" max="15638" width="14" style="128" customWidth="1"/>
    <col min="15639" max="15639" width="18.28515625" style="128" customWidth="1"/>
    <col min="15640" max="15640" width="1.28515625" style="128" customWidth="1"/>
    <col min="15641" max="15641" width="11" style="128" customWidth="1"/>
    <col min="15642" max="15642" width="11.7109375" style="128" customWidth="1"/>
    <col min="15643" max="15644" width="11" style="128" customWidth="1"/>
    <col min="15645" max="15645" width="12.42578125" style="128" customWidth="1"/>
    <col min="15646" max="15651" width="9.140625" style="128" customWidth="1"/>
    <col min="15652" max="15652" width="1.42578125" style="128" customWidth="1"/>
    <col min="15653" max="15655" width="9.140625" style="128" customWidth="1"/>
    <col min="15656" max="15656" width="1.28515625" style="128" customWidth="1"/>
    <col min="15657" max="15659" width="10.7109375" style="128" customWidth="1"/>
    <col min="15660" max="15660" width="2.140625" style="128" customWidth="1"/>
    <col min="15661" max="15661" width="11.140625" style="128" customWidth="1"/>
    <col min="15662" max="15662" width="13.42578125" style="128" customWidth="1"/>
    <col min="15663" max="15663" width="10" style="128" customWidth="1"/>
    <col min="15664" max="15664" width="14.140625" style="128" customWidth="1"/>
    <col min="15665" max="15665" width="9.5703125" style="128" bestFit="1" customWidth="1"/>
    <col min="15666" max="15878" width="9.140625" style="128"/>
    <col min="15879" max="15879" width="3.42578125" style="128" customWidth="1"/>
    <col min="15880" max="15880" width="4.42578125" style="128" customWidth="1"/>
    <col min="15881" max="15881" width="32" style="128" customWidth="1"/>
    <col min="15882" max="15882" width="10.42578125" style="128" customWidth="1"/>
    <col min="15883" max="15883" width="15.85546875" style="128" customWidth="1"/>
    <col min="15884" max="15884" width="14.42578125" style="128" customWidth="1"/>
    <col min="15885" max="15885" width="13" style="128" customWidth="1"/>
    <col min="15886" max="15886" width="14.85546875" style="128" customWidth="1"/>
    <col min="15887" max="15887" width="15.85546875" style="128" customWidth="1"/>
    <col min="15888" max="15888" width="16.5703125" style="128" customWidth="1"/>
    <col min="15889" max="15889" width="15" style="128" customWidth="1"/>
    <col min="15890" max="15890" width="13" style="128" customWidth="1"/>
    <col min="15891" max="15891" width="12.5703125" style="128" customWidth="1"/>
    <col min="15892" max="15892" width="15.42578125" style="128" customWidth="1"/>
    <col min="15893" max="15893" width="13.140625" style="128" customWidth="1"/>
    <col min="15894" max="15894" width="14" style="128" customWidth="1"/>
    <col min="15895" max="15895" width="18.28515625" style="128" customWidth="1"/>
    <col min="15896" max="15896" width="1.28515625" style="128" customWidth="1"/>
    <col min="15897" max="15897" width="11" style="128" customWidth="1"/>
    <col min="15898" max="15898" width="11.7109375" style="128" customWidth="1"/>
    <col min="15899" max="15900" width="11" style="128" customWidth="1"/>
    <col min="15901" max="15901" width="12.42578125" style="128" customWidth="1"/>
    <col min="15902" max="15907" width="9.140625" style="128" customWidth="1"/>
    <col min="15908" max="15908" width="1.42578125" style="128" customWidth="1"/>
    <col min="15909" max="15911" width="9.140625" style="128" customWidth="1"/>
    <col min="15912" max="15912" width="1.28515625" style="128" customWidth="1"/>
    <col min="15913" max="15915" width="10.7109375" style="128" customWidth="1"/>
    <col min="15916" max="15916" width="2.140625" style="128" customWidth="1"/>
    <col min="15917" max="15917" width="11.140625" style="128" customWidth="1"/>
    <col min="15918" max="15918" width="13.42578125" style="128" customWidth="1"/>
    <col min="15919" max="15919" width="10" style="128" customWidth="1"/>
    <col min="15920" max="15920" width="14.140625" style="128" customWidth="1"/>
    <col min="15921" max="15921" width="9.5703125" style="128" bestFit="1" customWidth="1"/>
    <col min="15922" max="16134" width="9.140625" style="128"/>
    <col min="16135" max="16135" width="3.42578125" style="128" customWidth="1"/>
    <col min="16136" max="16136" width="4.42578125" style="128" customWidth="1"/>
    <col min="16137" max="16137" width="32" style="128" customWidth="1"/>
    <col min="16138" max="16138" width="10.42578125" style="128" customWidth="1"/>
    <col min="16139" max="16139" width="15.85546875" style="128" customWidth="1"/>
    <col min="16140" max="16140" width="14.42578125" style="128" customWidth="1"/>
    <col min="16141" max="16141" width="13" style="128" customWidth="1"/>
    <col min="16142" max="16142" width="14.85546875" style="128" customWidth="1"/>
    <col min="16143" max="16143" width="15.85546875" style="128" customWidth="1"/>
    <col min="16144" max="16144" width="16.5703125" style="128" customWidth="1"/>
    <col min="16145" max="16145" width="15" style="128" customWidth="1"/>
    <col min="16146" max="16146" width="13" style="128" customWidth="1"/>
    <col min="16147" max="16147" width="12.5703125" style="128" customWidth="1"/>
    <col min="16148" max="16148" width="15.42578125" style="128" customWidth="1"/>
    <col min="16149" max="16149" width="13.140625" style="128" customWidth="1"/>
    <col min="16150" max="16150" width="14" style="128" customWidth="1"/>
    <col min="16151" max="16151" width="18.28515625" style="128" customWidth="1"/>
    <col min="16152" max="16152" width="1.28515625" style="128" customWidth="1"/>
    <col min="16153" max="16153" width="11" style="128" customWidth="1"/>
    <col min="16154" max="16154" width="11.7109375" style="128" customWidth="1"/>
    <col min="16155" max="16156" width="11" style="128" customWidth="1"/>
    <col min="16157" max="16157" width="12.42578125" style="128" customWidth="1"/>
    <col min="16158" max="16163" width="0" style="128" hidden="1" customWidth="1"/>
    <col min="16164" max="16164" width="1.42578125" style="128" customWidth="1"/>
    <col min="16165" max="16167" width="0" style="128" hidden="1" customWidth="1"/>
    <col min="16168" max="16168" width="1.28515625" style="128" customWidth="1"/>
    <col min="16169" max="16171" width="10.7109375" style="128" customWidth="1"/>
    <col min="16172" max="16172" width="2.140625" style="128" customWidth="1"/>
    <col min="16173" max="16173" width="11.140625" style="128" customWidth="1"/>
    <col min="16174" max="16174" width="13.42578125" style="128" customWidth="1"/>
    <col min="16175" max="16175" width="10" style="128" customWidth="1"/>
    <col min="16176" max="16176" width="14.140625" style="128" customWidth="1"/>
    <col min="16177" max="16177" width="9.5703125" style="128" bestFit="1" customWidth="1"/>
    <col min="16178" max="16384" width="9.140625" style="128"/>
  </cols>
  <sheetData>
    <row r="1" spans="1:47" ht="18.75" customHeight="1">
      <c r="B1" s="489" t="s">
        <v>79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W1" s="129" t="s">
        <v>80</v>
      </c>
    </row>
    <row r="2" spans="1:47" ht="18.75">
      <c r="B2" s="489" t="s">
        <v>81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</row>
    <row r="3" spans="1:47" ht="19.5" customHeight="1" thickBot="1"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R3" s="302" t="s">
        <v>82</v>
      </c>
    </row>
    <row r="4" spans="1:47" ht="56.25" customHeight="1" thickBot="1">
      <c r="A4" s="490" t="s">
        <v>83</v>
      </c>
      <c r="B4" s="491"/>
      <c r="C4" s="482" t="s">
        <v>2</v>
      </c>
      <c r="D4" s="482" t="s">
        <v>84</v>
      </c>
      <c r="E4" s="482" t="s">
        <v>85</v>
      </c>
      <c r="F4" s="484" t="s">
        <v>86</v>
      </c>
      <c r="G4" s="476"/>
      <c r="H4" s="477"/>
      <c r="I4" s="482" t="s">
        <v>87</v>
      </c>
      <c r="J4" s="482" t="s">
        <v>88</v>
      </c>
      <c r="K4" s="482" t="s">
        <v>89</v>
      </c>
      <c r="L4" s="484" t="s">
        <v>90</v>
      </c>
      <c r="M4" s="476"/>
      <c r="N4" s="472" t="s">
        <v>91</v>
      </c>
      <c r="O4" s="473"/>
      <c r="P4" s="474"/>
      <c r="Q4" s="482" t="s">
        <v>92</v>
      </c>
      <c r="R4" s="478" t="s">
        <v>140</v>
      </c>
      <c r="S4" s="478" t="s">
        <v>142</v>
      </c>
      <c r="T4" s="475" t="s">
        <v>96</v>
      </c>
      <c r="U4" s="476"/>
      <c r="V4" s="477"/>
      <c r="W4" s="485" t="s">
        <v>143</v>
      </c>
      <c r="Y4" s="487" t="s">
        <v>95</v>
      </c>
      <c r="Z4" s="488"/>
      <c r="AA4" s="475" t="s">
        <v>96</v>
      </c>
      <c r="AB4" s="477"/>
      <c r="AC4" s="480" t="s">
        <v>97</v>
      </c>
      <c r="AE4" s="274" t="s">
        <v>6</v>
      </c>
      <c r="AK4" s="482" t="s">
        <v>98</v>
      </c>
      <c r="AL4" s="482" t="s">
        <v>99</v>
      </c>
      <c r="AM4" s="467" t="s">
        <v>100</v>
      </c>
      <c r="AO4" s="467" t="s">
        <v>101</v>
      </c>
      <c r="AP4" s="467" t="s">
        <v>102</v>
      </c>
      <c r="AQ4" s="467" t="s">
        <v>103</v>
      </c>
      <c r="AS4" s="467" t="s">
        <v>104</v>
      </c>
      <c r="AU4" s="128" t="s">
        <v>135</v>
      </c>
    </row>
    <row r="5" spans="1:47" ht="99.75" customHeight="1" thickBot="1">
      <c r="A5" s="492"/>
      <c r="B5" s="493"/>
      <c r="C5" s="483"/>
      <c r="D5" s="483"/>
      <c r="E5" s="483"/>
      <c r="F5" s="134" t="s">
        <v>105</v>
      </c>
      <c r="G5" s="134" t="s">
        <v>106</v>
      </c>
      <c r="H5" s="134" t="s">
        <v>107</v>
      </c>
      <c r="I5" s="483"/>
      <c r="J5" s="483"/>
      <c r="K5" s="483"/>
      <c r="L5" s="134" t="s">
        <v>108</v>
      </c>
      <c r="M5" s="134" t="s">
        <v>109</v>
      </c>
      <c r="N5" s="295" t="s">
        <v>137</v>
      </c>
      <c r="O5" s="275" t="s">
        <v>138</v>
      </c>
      <c r="P5" s="275" t="s">
        <v>139</v>
      </c>
      <c r="Q5" s="483"/>
      <c r="R5" s="479"/>
      <c r="S5" s="479"/>
      <c r="T5" s="277" t="s">
        <v>113</v>
      </c>
      <c r="U5" s="275" t="s">
        <v>139</v>
      </c>
      <c r="V5" s="296" t="s">
        <v>141</v>
      </c>
      <c r="W5" s="486"/>
      <c r="Y5" s="135" t="s">
        <v>110</v>
      </c>
      <c r="Z5" s="136" t="s">
        <v>111</v>
      </c>
      <c r="AA5" s="137" t="s">
        <v>112</v>
      </c>
      <c r="AB5" s="277" t="s">
        <v>113</v>
      </c>
      <c r="AC5" s="481"/>
      <c r="AE5" s="139" t="s">
        <v>114</v>
      </c>
      <c r="AK5" s="483"/>
      <c r="AL5" s="483"/>
      <c r="AM5" s="468"/>
      <c r="AO5" s="468"/>
      <c r="AP5" s="468"/>
      <c r="AQ5" s="468"/>
      <c r="AS5" s="468"/>
      <c r="AU5" s="134" t="s">
        <v>136</v>
      </c>
    </row>
    <row r="6" spans="1:47" ht="16.5" customHeight="1" thickBot="1">
      <c r="A6" s="469">
        <v>1</v>
      </c>
      <c r="B6" s="470"/>
      <c r="C6" s="140">
        <v>2</v>
      </c>
      <c r="D6" s="140">
        <v>3</v>
      </c>
      <c r="E6" s="140">
        <v>4</v>
      </c>
      <c r="F6" s="140">
        <v>5</v>
      </c>
      <c r="G6" s="140">
        <v>6</v>
      </c>
      <c r="H6" s="140">
        <v>7</v>
      </c>
      <c r="I6" s="140">
        <v>8</v>
      </c>
      <c r="J6" s="140">
        <v>9</v>
      </c>
      <c r="K6" s="140">
        <v>10</v>
      </c>
      <c r="L6" s="140">
        <v>11</v>
      </c>
      <c r="M6" s="140">
        <v>12</v>
      </c>
      <c r="N6" s="140">
        <v>13</v>
      </c>
      <c r="O6" s="140">
        <v>14</v>
      </c>
      <c r="P6" s="140">
        <v>15</v>
      </c>
      <c r="Q6" s="140">
        <v>16</v>
      </c>
      <c r="R6" s="303">
        <v>17</v>
      </c>
      <c r="S6" s="303">
        <v>18</v>
      </c>
      <c r="T6" s="140">
        <v>19</v>
      </c>
      <c r="U6" s="140">
        <v>20</v>
      </c>
      <c r="V6" s="140">
        <v>21</v>
      </c>
      <c r="W6" s="142">
        <v>22</v>
      </c>
      <c r="X6" s="143"/>
      <c r="Y6" s="144">
        <v>17</v>
      </c>
      <c r="Z6" s="145">
        <v>18</v>
      </c>
      <c r="AA6" s="146">
        <v>19</v>
      </c>
      <c r="AB6" s="147">
        <v>20</v>
      </c>
      <c r="AC6" s="148">
        <v>21</v>
      </c>
      <c r="AE6" s="140">
        <v>15</v>
      </c>
      <c r="AK6" s="140">
        <v>22</v>
      </c>
      <c r="AL6" s="140">
        <v>23</v>
      </c>
      <c r="AM6" s="149">
        <v>24</v>
      </c>
      <c r="AO6" s="149">
        <v>25</v>
      </c>
      <c r="AP6" s="149">
        <v>26</v>
      </c>
      <c r="AQ6" s="149">
        <v>27</v>
      </c>
      <c r="AS6" s="149">
        <v>26</v>
      </c>
    </row>
    <row r="7" spans="1:47" s="164" customFormat="1" ht="27" hidden="1" customHeight="1" thickBot="1">
      <c r="A7" s="150"/>
      <c r="B7" s="151">
        <v>51</v>
      </c>
      <c r="C7" s="152" t="s">
        <v>115</v>
      </c>
      <c r="D7" s="153">
        <v>2.2000000000000002</v>
      </c>
      <c r="E7" s="153">
        <v>52522.69137</v>
      </c>
      <c r="F7" s="154">
        <v>1174.49</v>
      </c>
      <c r="G7" s="154">
        <v>1174.49</v>
      </c>
      <c r="H7" s="154">
        <f>F7-G7</f>
        <v>0</v>
      </c>
      <c r="I7" s="153">
        <v>55445.951800000003</v>
      </c>
      <c r="J7" s="153">
        <v>0</v>
      </c>
      <c r="K7" s="153">
        <f>I7</f>
        <v>55445.951800000003</v>
      </c>
      <c r="L7" s="154">
        <f>I7*2.2/100/4*3</f>
        <v>914.85820470000021</v>
      </c>
      <c r="M7" s="154">
        <v>378.10199999999998</v>
      </c>
      <c r="N7" s="155">
        <v>1200</v>
      </c>
      <c r="O7" s="155">
        <v>1200</v>
      </c>
      <c r="P7" s="286"/>
      <c r="Q7" s="156">
        <f>H7+L7</f>
        <v>914.85820470000021</v>
      </c>
      <c r="R7" s="304">
        <f>Q7-N7</f>
        <v>-285.14179529999979</v>
      </c>
      <c r="S7" s="305"/>
      <c r="T7" s="289"/>
      <c r="U7" s="289"/>
      <c r="V7" s="289"/>
      <c r="W7" s="157"/>
      <c r="X7" s="158"/>
      <c r="Y7" s="159"/>
      <c r="Z7" s="160">
        <f>R7</f>
        <v>-285.14179529999979</v>
      </c>
      <c r="AA7" s="161"/>
      <c r="AB7" s="162"/>
      <c r="AC7" s="163">
        <f t="shared" ref="AC7:AC14" si="0">AA7+R7</f>
        <v>-285.14179529999979</v>
      </c>
      <c r="AE7" s="156"/>
      <c r="AK7" s="156"/>
      <c r="AL7" s="156"/>
      <c r="AM7" s="165"/>
      <c r="AO7" s="165"/>
      <c r="AP7" s="165"/>
      <c r="AQ7" s="165"/>
      <c r="AS7" s="165"/>
    </row>
    <row r="8" spans="1:47" ht="21" hidden="1" customHeight="1">
      <c r="A8" s="166">
        <v>1</v>
      </c>
      <c r="B8" s="167"/>
      <c r="C8" s="168" t="s">
        <v>12</v>
      </c>
      <c r="D8" s="169">
        <v>2.2000000000000002</v>
      </c>
      <c r="E8" s="170">
        <v>354.41899999999998</v>
      </c>
      <c r="F8" s="170">
        <v>6.0439999999999996</v>
      </c>
      <c r="G8" s="170">
        <v>5.1070000000000002</v>
      </c>
      <c r="H8" s="170">
        <f>F8-G8</f>
        <v>0.93699999999999939</v>
      </c>
      <c r="I8" s="170">
        <v>264.74741999999998</v>
      </c>
      <c r="J8" s="170">
        <v>0</v>
      </c>
      <c r="K8" s="170">
        <f>I8</f>
        <v>264.74741999999998</v>
      </c>
      <c r="L8" s="170">
        <f>I8*2.2/100/4*3</f>
        <v>4.3683324300000006</v>
      </c>
      <c r="M8" s="170">
        <v>1.2</v>
      </c>
      <c r="N8" s="170">
        <v>4.5</v>
      </c>
      <c r="O8" s="170">
        <v>4.5</v>
      </c>
      <c r="P8" s="170"/>
      <c r="Q8" s="169">
        <f>H8+L8</f>
        <v>5.30533243</v>
      </c>
      <c r="R8" s="306">
        <f t="shared" ref="R8:R14" si="1">Q8-N8</f>
        <v>0.80533242999999999</v>
      </c>
      <c r="S8" s="307"/>
      <c r="T8" s="290"/>
      <c r="U8" s="290"/>
      <c r="V8" s="290"/>
      <c r="W8" s="171"/>
      <c r="X8" s="143">
        <v>0</v>
      </c>
      <c r="Y8" s="172">
        <f t="shared" ref="Y8:Y67" si="2">R8</f>
        <v>0.80533242999999999</v>
      </c>
      <c r="Z8" s="173"/>
      <c r="AA8" s="174"/>
      <c r="AB8" s="175"/>
      <c r="AC8" s="176">
        <f t="shared" si="0"/>
        <v>0.80533242999999999</v>
      </c>
      <c r="AE8" s="169"/>
      <c r="AK8" s="169"/>
      <c r="AL8" s="169"/>
      <c r="AM8" s="177"/>
      <c r="AO8" s="177"/>
      <c r="AP8" s="177"/>
      <c r="AQ8" s="177"/>
      <c r="AS8" s="177"/>
    </row>
    <row r="9" spans="1:47" ht="15.75" hidden="1" customHeight="1">
      <c r="A9" s="178">
        <v>2</v>
      </c>
      <c r="B9" s="151"/>
      <c r="C9" s="179" t="s">
        <v>14</v>
      </c>
      <c r="D9" s="180">
        <v>2.2000000000000002</v>
      </c>
      <c r="E9" s="181">
        <v>233.33689000000001</v>
      </c>
      <c r="F9" s="181">
        <v>4.5389999999999997</v>
      </c>
      <c r="G9" s="181">
        <v>4.5389999999999997</v>
      </c>
      <c r="H9" s="182">
        <f t="shared" ref="H9:H14" si="3">F9-G9</f>
        <v>0</v>
      </c>
      <c r="I9" s="181">
        <v>145.78510999999997</v>
      </c>
      <c r="J9" s="181">
        <v>0</v>
      </c>
      <c r="K9" s="181">
        <v>145.78510999999997</v>
      </c>
      <c r="L9" s="182">
        <f t="shared" ref="L9:L14" si="4">I9*2.2/100/4*3</f>
        <v>2.4054543150000001</v>
      </c>
      <c r="M9" s="180">
        <v>0</v>
      </c>
      <c r="N9" s="181">
        <v>3.2</v>
      </c>
      <c r="O9" s="181">
        <v>3.2</v>
      </c>
      <c r="P9" s="287"/>
      <c r="Q9" s="183">
        <f t="shared" ref="Q9:Q14" si="5">H9+L9</f>
        <v>2.4054543150000001</v>
      </c>
      <c r="R9" s="300">
        <f t="shared" si="1"/>
        <v>-0.79454568500000011</v>
      </c>
      <c r="S9" s="308"/>
      <c r="T9" s="291"/>
      <c r="U9" s="291"/>
      <c r="V9" s="291"/>
      <c r="W9" s="184"/>
      <c r="X9" s="143">
        <v>0</v>
      </c>
      <c r="Y9" s="185"/>
      <c r="Z9" s="186">
        <f>R9</f>
        <v>-0.79454568500000011</v>
      </c>
      <c r="AA9" s="174"/>
      <c r="AB9" s="175"/>
      <c r="AC9" s="176">
        <f t="shared" si="0"/>
        <v>-0.79454568500000011</v>
      </c>
      <c r="AE9" s="183"/>
      <c r="AK9" s="183"/>
      <c r="AL9" s="183"/>
      <c r="AM9" s="187"/>
      <c r="AO9" s="187"/>
      <c r="AP9" s="187"/>
      <c r="AQ9" s="187"/>
      <c r="AS9" s="187"/>
    </row>
    <row r="10" spans="1:47" s="192" customFormat="1" ht="16.5" hidden="1" thickBot="1">
      <c r="A10" s="178">
        <v>3</v>
      </c>
      <c r="B10" s="151"/>
      <c r="C10" s="188" t="s">
        <v>17</v>
      </c>
      <c r="D10" s="189">
        <v>2.2000000000000002</v>
      </c>
      <c r="E10" s="189">
        <v>306.34670999999997</v>
      </c>
      <c r="F10" s="181">
        <v>6.3</v>
      </c>
      <c r="G10" s="181">
        <v>6.3</v>
      </c>
      <c r="H10" s="182">
        <f t="shared" si="3"/>
        <v>0</v>
      </c>
      <c r="I10" s="181">
        <v>330.5</v>
      </c>
      <c r="J10" s="181">
        <v>0</v>
      </c>
      <c r="K10" s="181">
        <v>330.5</v>
      </c>
      <c r="L10" s="182">
        <f t="shared" si="4"/>
        <v>5.4532499999999997</v>
      </c>
      <c r="M10" s="180"/>
      <c r="N10" s="181">
        <v>5.53</v>
      </c>
      <c r="O10" s="181">
        <v>5.53</v>
      </c>
      <c r="P10" s="287"/>
      <c r="Q10" s="183">
        <f t="shared" si="5"/>
        <v>5.4532499999999997</v>
      </c>
      <c r="R10" s="300">
        <f t="shared" si="1"/>
        <v>-7.675000000000054E-2</v>
      </c>
      <c r="S10" s="308"/>
      <c r="T10" s="291"/>
      <c r="U10" s="291"/>
      <c r="V10" s="291"/>
      <c r="W10" s="184"/>
      <c r="X10" s="190"/>
      <c r="Y10" s="191"/>
      <c r="Z10" s="186">
        <f>R10</f>
        <v>-7.675000000000054E-2</v>
      </c>
      <c r="AA10" s="174"/>
      <c r="AB10" s="175"/>
      <c r="AC10" s="176">
        <f t="shared" si="0"/>
        <v>-7.675000000000054E-2</v>
      </c>
      <c r="AE10" s="183"/>
      <c r="AK10" s="183"/>
      <c r="AL10" s="183"/>
      <c r="AM10" s="187"/>
      <c r="AO10" s="187"/>
      <c r="AP10" s="187"/>
      <c r="AQ10" s="187"/>
      <c r="AS10" s="187"/>
    </row>
    <row r="11" spans="1:47" ht="15.75" hidden="1" customHeight="1">
      <c r="A11" s="178">
        <v>4</v>
      </c>
      <c r="B11" s="193"/>
      <c r="C11" s="188" t="s">
        <v>23</v>
      </c>
      <c r="D11" s="194">
        <v>2.2000000000000002</v>
      </c>
      <c r="E11" s="194">
        <v>77.346000000000004</v>
      </c>
      <c r="F11" s="182">
        <v>1.339</v>
      </c>
      <c r="G11" s="182">
        <v>1.155</v>
      </c>
      <c r="H11" s="182">
        <f t="shared" si="3"/>
        <v>0.18399999999999994</v>
      </c>
      <c r="I11" s="194">
        <v>45.548000000000002</v>
      </c>
      <c r="J11" s="189">
        <v>0</v>
      </c>
      <c r="K11" s="194">
        <v>45.548000000000002</v>
      </c>
      <c r="L11" s="182">
        <f t="shared" si="4"/>
        <v>0.75154200000000015</v>
      </c>
      <c r="M11" s="182">
        <v>0.184</v>
      </c>
      <c r="N11" s="182">
        <v>10</v>
      </c>
      <c r="O11" s="182">
        <v>10</v>
      </c>
      <c r="P11" s="216"/>
      <c r="Q11" s="183">
        <f t="shared" si="5"/>
        <v>0.9355420000000001</v>
      </c>
      <c r="R11" s="300">
        <f t="shared" si="1"/>
        <v>-9.0644580000000001</v>
      </c>
      <c r="S11" s="308"/>
      <c r="T11" s="291"/>
      <c r="U11" s="291"/>
      <c r="V11" s="291"/>
      <c r="W11" s="184"/>
      <c r="X11" s="143">
        <v>0</v>
      </c>
      <c r="Y11" s="185"/>
      <c r="Z11" s="186">
        <f>R11</f>
        <v>-9.0644580000000001</v>
      </c>
      <c r="AA11" s="174">
        <v>214.42</v>
      </c>
      <c r="AB11" s="175">
        <f>AA11/12*9</f>
        <v>160.815</v>
      </c>
      <c r="AC11" s="176">
        <f t="shared" si="0"/>
        <v>205.35554199999999</v>
      </c>
      <c r="AE11" s="183"/>
      <c r="AK11" s="183"/>
      <c r="AL11" s="183"/>
      <c r="AM11" s="187"/>
      <c r="AO11" s="187"/>
      <c r="AP11" s="187"/>
      <c r="AQ11" s="187"/>
      <c r="AS11" s="187"/>
    </row>
    <row r="12" spans="1:47" s="192" customFormat="1" ht="32.25" hidden="1" thickBot="1">
      <c r="A12" s="178">
        <v>5</v>
      </c>
      <c r="B12" s="151"/>
      <c r="C12" s="195" t="s">
        <v>25</v>
      </c>
      <c r="D12" s="189">
        <v>2.2000000000000002</v>
      </c>
      <c r="E12" s="189">
        <v>108.11</v>
      </c>
      <c r="F12" s="181">
        <v>1.2</v>
      </c>
      <c r="G12" s="181">
        <v>1.3</v>
      </c>
      <c r="H12" s="182">
        <f t="shared" si="3"/>
        <v>-0.10000000000000009</v>
      </c>
      <c r="I12" s="189">
        <v>19.935479999999998</v>
      </c>
      <c r="J12" s="189">
        <v>0</v>
      </c>
      <c r="K12" s="189">
        <f>I12</f>
        <v>19.935479999999998</v>
      </c>
      <c r="L12" s="182">
        <f t="shared" si="4"/>
        <v>0.32893541999999998</v>
      </c>
      <c r="M12" s="180">
        <v>0.1</v>
      </c>
      <c r="N12" s="181">
        <v>0.3</v>
      </c>
      <c r="O12" s="181">
        <v>0.3</v>
      </c>
      <c r="P12" s="287"/>
      <c r="Q12" s="183">
        <f t="shared" si="5"/>
        <v>0.22893541999999989</v>
      </c>
      <c r="R12" s="300">
        <f t="shared" si="1"/>
        <v>-7.1064580000000099E-2</v>
      </c>
      <c r="S12" s="308"/>
      <c r="T12" s="291"/>
      <c r="U12" s="291"/>
      <c r="V12" s="291"/>
      <c r="W12" s="184"/>
      <c r="X12" s="190"/>
      <c r="Y12" s="191"/>
      <c r="Z12" s="186">
        <f>R12</f>
        <v>-7.1064580000000099E-2</v>
      </c>
      <c r="AA12" s="174"/>
      <c r="AB12" s="175"/>
      <c r="AC12" s="176">
        <f t="shared" si="0"/>
        <v>-7.1064580000000099E-2</v>
      </c>
      <c r="AE12" s="183"/>
      <c r="AK12" s="183"/>
      <c r="AL12" s="183"/>
      <c r="AM12" s="187"/>
      <c r="AO12" s="187"/>
      <c r="AP12" s="187"/>
      <c r="AQ12" s="187"/>
      <c r="AS12" s="187"/>
    </row>
    <row r="13" spans="1:47" ht="43.5" hidden="1" customHeight="1">
      <c r="A13" s="178">
        <v>6</v>
      </c>
      <c r="B13" s="193"/>
      <c r="C13" s="188" t="s">
        <v>28</v>
      </c>
      <c r="D13" s="189">
        <v>2.2000000000000002</v>
      </c>
      <c r="E13" s="189">
        <v>11520.594279999999</v>
      </c>
      <c r="F13" s="180">
        <v>271.38421199999999</v>
      </c>
      <c r="G13" s="180">
        <v>271.38421</v>
      </c>
      <c r="H13" s="182">
        <f t="shared" si="3"/>
        <v>1.9999999949504854E-6</v>
      </c>
      <c r="I13" s="189">
        <v>11400.930349999999</v>
      </c>
      <c r="J13" s="189">
        <v>0</v>
      </c>
      <c r="K13" s="189">
        <v>11400.930349999999</v>
      </c>
      <c r="L13" s="182">
        <f t="shared" si="4"/>
        <v>188.115350775</v>
      </c>
      <c r="M13" s="180">
        <v>0</v>
      </c>
      <c r="N13" s="181">
        <v>61.17</v>
      </c>
      <c r="O13" s="181">
        <v>61.17</v>
      </c>
      <c r="P13" s="287"/>
      <c r="Q13" s="183">
        <f t="shared" si="5"/>
        <v>188.11535277499999</v>
      </c>
      <c r="R13" s="300">
        <f t="shared" si="1"/>
        <v>126.94535277499999</v>
      </c>
      <c r="S13" s="308"/>
      <c r="T13" s="291"/>
      <c r="U13" s="291"/>
      <c r="V13" s="291"/>
      <c r="W13" s="196"/>
      <c r="X13" s="143"/>
      <c r="Y13" s="197">
        <f t="shared" si="2"/>
        <v>126.94535277499999</v>
      </c>
      <c r="Z13" s="198"/>
      <c r="AA13" s="174">
        <v>115.59</v>
      </c>
      <c r="AB13" s="175">
        <f>AA13/12*9</f>
        <v>86.692499999999995</v>
      </c>
      <c r="AC13" s="176">
        <f t="shared" si="0"/>
        <v>242.53535277499998</v>
      </c>
      <c r="AE13" s="183"/>
      <c r="AK13" s="183"/>
      <c r="AL13" s="183"/>
      <c r="AM13" s="187"/>
      <c r="AO13" s="187"/>
      <c r="AP13" s="187"/>
      <c r="AQ13" s="187"/>
      <c r="AS13" s="187"/>
    </row>
    <row r="14" spans="1:47" ht="16.5" hidden="1" thickBot="1">
      <c r="A14" s="178">
        <v>7</v>
      </c>
      <c r="B14" s="193"/>
      <c r="C14" s="195" t="s">
        <v>30</v>
      </c>
      <c r="D14" s="189">
        <v>2.2000000000000002</v>
      </c>
      <c r="E14" s="189">
        <v>96.9</v>
      </c>
      <c r="F14" s="180">
        <v>1.8</v>
      </c>
      <c r="G14" s="180">
        <v>1.6</v>
      </c>
      <c r="H14" s="182">
        <f t="shared" si="3"/>
        <v>0.19999999999999996</v>
      </c>
      <c r="I14" s="189">
        <v>199.68</v>
      </c>
      <c r="J14" s="189">
        <v>0</v>
      </c>
      <c r="K14" s="189">
        <v>199.68</v>
      </c>
      <c r="L14" s="182">
        <f t="shared" si="4"/>
        <v>3.2947200000000003</v>
      </c>
      <c r="M14" s="180">
        <v>0.5</v>
      </c>
      <c r="N14" s="181">
        <v>4.9000000000000004</v>
      </c>
      <c r="O14" s="181">
        <v>4.9000000000000004</v>
      </c>
      <c r="P14" s="287"/>
      <c r="Q14" s="183">
        <f t="shared" si="5"/>
        <v>3.49472</v>
      </c>
      <c r="R14" s="300">
        <f t="shared" si="1"/>
        <v>-1.4052800000000003</v>
      </c>
      <c r="S14" s="308"/>
      <c r="T14" s="291"/>
      <c r="U14" s="291"/>
      <c r="V14" s="291"/>
      <c r="W14" s="184"/>
      <c r="X14" s="143"/>
      <c r="Y14" s="199"/>
      <c r="Z14" s="200">
        <f>R14</f>
        <v>-1.4052800000000003</v>
      </c>
      <c r="AA14" s="174"/>
      <c r="AB14" s="175"/>
      <c r="AC14" s="176">
        <f t="shared" si="0"/>
        <v>-1.4052800000000003</v>
      </c>
      <c r="AE14" s="183"/>
      <c r="AK14" s="183"/>
      <c r="AL14" s="183"/>
      <c r="AM14" s="187"/>
      <c r="AO14" s="187"/>
      <c r="AP14" s="187"/>
      <c r="AQ14" s="187"/>
      <c r="AS14" s="187"/>
    </row>
    <row r="15" spans="1:47" s="211" customFormat="1" ht="25.5" hidden="1" customHeight="1" thickBot="1">
      <c r="A15" s="201"/>
      <c r="B15" s="202"/>
      <c r="C15" s="203" t="s">
        <v>116</v>
      </c>
      <c r="D15" s="204"/>
      <c r="E15" s="204">
        <f>SUM(E8:E14)</f>
        <v>12697.052879999999</v>
      </c>
      <c r="F15" s="204">
        <f t="shared" ref="F15:R15" si="6">SUM(F8:F14)</f>
        <v>292.60621199999997</v>
      </c>
      <c r="G15" s="204">
        <f t="shared" si="6"/>
        <v>291.38521000000003</v>
      </c>
      <c r="H15" s="204">
        <f t="shared" si="6"/>
        <v>1.2210019999999941</v>
      </c>
      <c r="I15" s="204">
        <f t="shared" si="6"/>
        <v>12407.126359999998</v>
      </c>
      <c r="J15" s="204">
        <f t="shared" si="6"/>
        <v>0</v>
      </c>
      <c r="K15" s="204">
        <f t="shared" si="6"/>
        <v>12407.126359999998</v>
      </c>
      <c r="L15" s="204">
        <f t="shared" si="6"/>
        <v>204.71758494000002</v>
      </c>
      <c r="M15" s="204">
        <f t="shared" si="6"/>
        <v>1.984</v>
      </c>
      <c r="N15" s="204">
        <f t="shared" si="6"/>
        <v>89.600000000000009</v>
      </c>
      <c r="O15" s="204">
        <f t="shared" ref="O15" si="7">SUM(O8:O14)</f>
        <v>89.600000000000009</v>
      </c>
      <c r="P15" s="204"/>
      <c r="Q15" s="204">
        <f t="shared" si="6"/>
        <v>205.93858693999999</v>
      </c>
      <c r="R15" s="309">
        <f t="shared" si="6"/>
        <v>116.33858693999998</v>
      </c>
      <c r="S15" s="310"/>
      <c r="T15" s="292"/>
      <c r="U15" s="292"/>
      <c r="V15" s="292"/>
      <c r="W15" s="205"/>
      <c r="X15" s="206"/>
      <c r="Y15" s="207">
        <f>SUM(Y8:Y14)</f>
        <v>127.750685205</v>
      </c>
      <c r="Z15" s="208">
        <f>SUM(Z8:Z14)</f>
        <v>-11.412098265000001</v>
      </c>
      <c r="AA15" s="209">
        <f>SUM(AA8:AA14)</f>
        <v>330.01</v>
      </c>
      <c r="AB15" s="210">
        <f>SUM(AB8:AB14)*2</f>
        <v>495.01499999999999</v>
      </c>
      <c r="AC15" s="204">
        <f>SUM(AC8:AC14)</f>
        <v>446.34858693999996</v>
      </c>
      <c r="AE15" s="204">
        <f>SUM(AE8:AE14)</f>
        <v>0</v>
      </c>
      <c r="AG15" s="128"/>
      <c r="AH15" s="128"/>
      <c r="AI15" s="128"/>
      <c r="AJ15" s="128"/>
      <c r="AK15" s="204">
        <f>SUM(AK8:AK14)</f>
        <v>0</v>
      </c>
      <c r="AL15" s="204">
        <f>SUM(AL8:AL14)</f>
        <v>0</v>
      </c>
      <c r="AM15" s="212">
        <f>SUM(AM8:AM14)</f>
        <v>0</v>
      </c>
      <c r="AO15" s="212"/>
      <c r="AP15" s="212"/>
      <c r="AQ15" s="212"/>
      <c r="AS15" s="212"/>
    </row>
    <row r="16" spans="1:47" ht="21" customHeight="1">
      <c r="A16" s="213">
        <v>1</v>
      </c>
      <c r="B16" s="214"/>
      <c r="C16" s="215" t="s">
        <v>12</v>
      </c>
      <c r="D16" s="183">
        <v>2.2000000000000002</v>
      </c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183"/>
      <c r="R16" s="300"/>
      <c r="S16" s="308"/>
      <c r="T16" s="291"/>
      <c r="U16" s="187"/>
      <c r="V16" s="297"/>
      <c r="W16" s="217"/>
      <c r="X16" s="143">
        <v>0</v>
      </c>
      <c r="Y16" s="218">
        <f t="shared" si="2"/>
        <v>0</v>
      </c>
      <c r="Z16" s="219"/>
      <c r="AA16" s="174"/>
      <c r="AB16" s="175">
        <f>AA16/12*9+AA16*0.03935</f>
        <v>0</v>
      </c>
      <c r="AC16" s="176">
        <f t="shared" ref="AC16:AC54" si="8">AA16+R16</f>
        <v>0</v>
      </c>
      <c r="AE16" s="183"/>
      <c r="AK16" s="183"/>
      <c r="AL16" s="183"/>
      <c r="AM16" s="187"/>
      <c r="AO16" s="187"/>
      <c r="AP16" s="187"/>
      <c r="AQ16" s="187"/>
      <c r="AS16" s="187"/>
      <c r="AU16" s="219"/>
    </row>
    <row r="17" spans="1:47" ht="31.5" customHeight="1">
      <c r="A17" s="178"/>
      <c r="B17" s="193">
        <v>1</v>
      </c>
      <c r="C17" s="220" t="s">
        <v>117</v>
      </c>
      <c r="D17" s="180">
        <v>2.2000000000000002</v>
      </c>
      <c r="E17" s="181">
        <v>295163.28000000003</v>
      </c>
      <c r="F17" s="181">
        <v>6255.8389999999999</v>
      </c>
      <c r="G17" s="181">
        <v>6255.8389999999999</v>
      </c>
      <c r="H17" s="182">
        <f t="shared" ref="H17:H73" si="9">F17-G17</f>
        <v>0</v>
      </c>
      <c r="I17" s="181">
        <v>281044.54307000001</v>
      </c>
      <c r="J17" s="181">
        <v>0</v>
      </c>
      <c r="K17" s="181">
        <v>281044.54307000001</v>
      </c>
      <c r="L17" s="182">
        <f>I17*2.2/100/4*3</f>
        <v>4637.2349606550015</v>
      </c>
      <c r="M17" s="180">
        <v>0</v>
      </c>
      <c r="N17" s="181">
        <f>SUM(O17:P17)</f>
        <v>4359.2</v>
      </c>
      <c r="O17" s="181">
        <f>3387.5</f>
        <v>3387.5</v>
      </c>
      <c r="P17" s="287">
        <f>AP17</f>
        <v>971.7</v>
      </c>
      <c r="Q17" s="183">
        <f>H17+L17</f>
        <v>4637.2349606550015</v>
      </c>
      <c r="R17" s="300">
        <f>Q17-N17</f>
        <v>278.03496065500167</v>
      </c>
      <c r="S17" s="308">
        <f>I17*2.2%/4</f>
        <v>1545.7449868850003</v>
      </c>
      <c r="T17" s="291">
        <f>AA17/12*9</f>
        <v>2327.6849999999999</v>
      </c>
      <c r="U17" s="301">
        <v>2449.8000000000002</v>
      </c>
      <c r="V17" s="301">
        <f t="shared" ref="V17:V18" si="10">U17-T17</f>
        <v>122.11500000000024</v>
      </c>
      <c r="W17" s="184">
        <f>R17+S17-V17</f>
        <v>1701.6649475400018</v>
      </c>
      <c r="X17" s="143">
        <v>0</v>
      </c>
      <c r="Y17" s="197">
        <f t="shared" si="2"/>
        <v>278.03496065500167</v>
      </c>
      <c r="Z17" s="198"/>
      <c r="AA17" s="174">
        <v>3103.58</v>
      </c>
      <c r="AB17" s="175">
        <f>AA17/12*9+AA17*0.03935</f>
        <v>2449.8108729999999</v>
      </c>
      <c r="AC17" s="176">
        <f t="shared" si="8"/>
        <v>3381.6149606550016</v>
      </c>
      <c r="AE17" s="183">
        <f t="shared" ref="AE17:AE37" si="11">R17*$R$87</f>
        <v>16312970.908379745</v>
      </c>
      <c r="AG17" s="143">
        <f t="shared" ref="AG17:AG54" si="12">AE17+N17</f>
        <v>16317330.108379744</v>
      </c>
      <c r="AI17" s="221">
        <f>AG17/(L17+H17)</f>
        <v>3518.762850454088</v>
      </c>
      <c r="AK17" s="183">
        <f>H17+L17</f>
        <v>4637.2349606550015</v>
      </c>
      <c r="AL17" s="183">
        <f>AK17*0.94</f>
        <v>4359.0008630157008</v>
      </c>
      <c r="AM17" s="187">
        <f t="shared" ref="AM17:AM54" si="13">AL17-N17</f>
        <v>-0.19913698429900251</v>
      </c>
      <c r="AO17" s="187"/>
      <c r="AP17" s="176">
        <v>971.7</v>
      </c>
      <c r="AQ17" s="187">
        <f>Y17-AM17</f>
        <v>278.23409763930067</v>
      </c>
      <c r="AR17" s="143"/>
      <c r="AS17" s="187">
        <v>2449.8000000000002</v>
      </c>
      <c r="AU17" s="273">
        <f>(I17*2.2%)/4</f>
        <v>1545.7449868850003</v>
      </c>
    </row>
    <row r="18" spans="1:47">
      <c r="A18" s="222">
        <v>2</v>
      </c>
      <c r="B18" s="151"/>
      <c r="C18" s="223" t="s">
        <v>14</v>
      </c>
      <c r="D18" s="180">
        <v>2.2000000000000002</v>
      </c>
      <c r="E18" s="181"/>
      <c r="F18" s="181"/>
      <c r="G18" s="181"/>
      <c r="H18" s="182"/>
      <c r="I18" s="181"/>
      <c r="J18" s="181"/>
      <c r="K18" s="181"/>
      <c r="L18" s="182"/>
      <c r="M18" s="180"/>
      <c r="N18" s="181"/>
      <c r="O18" s="181"/>
      <c r="P18" s="287"/>
      <c r="Q18" s="183"/>
      <c r="R18" s="300"/>
      <c r="S18" s="308">
        <f t="shared" ref="S18:S54" si="14">I18*2.2%/4</f>
        <v>0</v>
      </c>
      <c r="T18" s="291"/>
      <c r="U18" s="301"/>
      <c r="V18" s="301">
        <f t="shared" si="10"/>
        <v>0</v>
      </c>
      <c r="W18" s="184">
        <f t="shared" ref="W18:W53" si="15">R18+S18-V18</f>
        <v>0</v>
      </c>
      <c r="X18" s="143">
        <v>0</v>
      </c>
      <c r="Y18" s="197">
        <f t="shared" si="2"/>
        <v>0</v>
      </c>
      <c r="Z18" s="198"/>
      <c r="AA18" s="174"/>
      <c r="AB18" s="175">
        <f>AA18/12*9+AA18*0.03935</f>
        <v>0</v>
      </c>
      <c r="AC18" s="176">
        <f t="shared" si="8"/>
        <v>0</v>
      </c>
      <c r="AE18" s="183">
        <f t="shared" si="11"/>
        <v>0</v>
      </c>
      <c r="AG18" s="143">
        <f t="shared" si="12"/>
        <v>0</v>
      </c>
      <c r="AI18" s="221"/>
      <c r="AK18" s="183">
        <f t="shared" ref="AK18:AK54" si="16">H18+L18</f>
        <v>0</v>
      </c>
      <c r="AL18" s="183">
        <f t="shared" ref="AL18:AL53" si="17">AK18*0.94</f>
        <v>0</v>
      </c>
      <c r="AM18" s="187">
        <f t="shared" si="13"/>
        <v>0</v>
      </c>
      <c r="AO18" s="187"/>
      <c r="AP18" s="187">
        <v>0</v>
      </c>
      <c r="AQ18" s="187">
        <f t="shared" ref="AQ18:AQ53" si="18">Y18-AM18</f>
        <v>0</v>
      </c>
      <c r="AR18" s="143"/>
      <c r="AS18" s="187"/>
      <c r="AU18" s="273">
        <f t="shared" ref="AU18:AU54" si="19">(I18*2.2%)/4</f>
        <v>0</v>
      </c>
    </row>
    <row r="19" spans="1:47" s="192" customFormat="1" ht="31.5" customHeight="1">
      <c r="A19" s="178"/>
      <c r="B19" s="193">
        <v>2</v>
      </c>
      <c r="C19" s="220" t="s">
        <v>15</v>
      </c>
      <c r="D19" s="180">
        <v>2.2000000000000002</v>
      </c>
      <c r="E19" s="224">
        <v>134519.5</v>
      </c>
      <c r="F19" s="224">
        <v>3407.3</v>
      </c>
      <c r="G19" s="224">
        <v>3002.7999999999997</v>
      </c>
      <c r="H19" s="182">
        <f t="shared" si="9"/>
        <v>404.50000000000045</v>
      </c>
      <c r="I19" s="224">
        <v>247230.85594000001</v>
      </c>
      <c r="J19" s="181">
        <v>0</v>
      </c>
      <c r="K19" s="224">
        <v>247230.85594000001</v>
      </c>
      <c r="L19" s="182">
        <f t="shared" ref="L19:L72" si="20">I19*2.2/100/4*3</f>
        <v>4079.3091230100003</v>
      </c>
      <c r="M19" s="225">
        <v>183.6</v>
      </c>
      <c r="N19" s="181">
        <f t="shared" ref="N19:N20" si="21">SUM(O19:P19)</f>
        <v>4214.8</v>
      </c>
      <c r="O19" s="224">
        <v>1852.3</v>
      </c>
      <c r="P19" s="287">
        <f>AO19</f>
        <v>2362.5</v>
      </c>
      <c r="Q19" s="183">
        <f t="shared" ref="Q19:Q75" si="22">H19+L19</f>
        <v>4483.8091230100008</v>
      </c>
      <c r="R19" s="300">
        <f t="shared" ref="R19:R75" si="23">Q19-N19</f>
        <v>269.00912301000062</v>
      </c>
      <c r="S19" s="308">
        <f t="shared" si="14"/>
        <v>1359.7697076700001</v>
      </c>
      <c r="T19" s="291">
        <f t="shared" ref="T19:T53" si="24">AA19/12*9</f>
        <v>511.52249999999998</v>
      </c>
      <c r="U19" s="301">
        <v>538.29999999999995</v>
      </c>
      <c r="V19" s="301">
        <f>U19-T19</f>
        <v>26.777499999999975</v>
      </c>
      <c r="W19" s="184">
        <f t="shared" si="15"/>
        <v>1602.0013306800008</v>
      </c>
      <c r="X19" s="190"/>
      <c r="Y19" s="197">
        <f t="shared" si="2"/>
        <v>269.00912301000062</v>
      </c>
      <c r="Z19" s="226"/>
      <c r="AA19" s="174">
        <v>682.03</v>
      </c>
      <c r="AB19" s="175">
        <f>AA19/12*9+AA19*0.03935</f>
        <v>538.36038050000002</v>
      </c>
      <c r="AC19" s="176">
        <f t="shared" si="8"/>
        <v>951.03912301000059</v>
      </c>
      <c r="AE19" s="183">
        <f t="shared" si="11"/>
        <v>15783403.595766276</v>
      </c>
      <c r="AG19" s="143">
        <f t="shared" si="12"/>
        <v>15787618.395766277</v>
      </c>
      <c r="AH19" s="128"/>
      <c r="AI19" s="221">
        <f>AG19/(L19+H19)</f>
        <v>3521.0282067422127</v>
      </c>
      <c r="AJ19" s="128"/>
      <c r="AK19" s="183">
        <f t="shared" si="16"/>
        <v>4483.8091230100008</v>
      </c>
      <c r="AL19" s="183">
        <f t="shared" si="17"/>
        <v>4214.7805756294001</v>
      </c>
      <c r="AM19" s="187">
        <f t="shared" si="13"/>
        <v>-1.9424370600063412E-2</v>
      </c>
      <c r="AO19" s="187">
        <v>2362.5</v>
      </c>
      <c r="AP19" s="187"/>
      <c r="AQ19" s="187">
        <f t="shared" si="18"/>
        <v>269.02854738060068</v>
      </c>
      <c r="AR19" s="143"/>
      <c r="AS19" s="187">
        <v>538.29999999999995</v>
      </c>
      <c r="AU19" s="273">
        <f t="shared" si="19"/>
        <v>1359.7697076700001</v>
      </c>
    </row>
    <row r="20" spans="1:47">
      <c r="A20" s="178"/>
      <c r="B20" s="193">
        <v>3</v>
      </c>
      <c r="C20" s="195" t="s">
        <v>16</v>
      </c>
      <c r="D20" s="189">
        <v>2.2000000000000002</v>
      </c>
      <c r="E20" s="189">
        <v>111452.21</v>
      </c>
      <c r="F20" s="181">
        <v>2116.9870000000001</v>
      </c>
      <c r="G20" s="181">
        <v>2176.4059999999999</v>
      </c>
      <c r="H20" s="182">
        <f t="shared" si="9"/>
        <v>-59.418999999999869</v>
      </c>
      <c r="I20" s="181">
        <v>119860.16954999999</v>
      </c>
      <c r="J20" s="181">
        <v>0</v>
      </c>
      <c r="K20" s="181">
        <v>119860.16954999999</v>
      </c>
      <c r="L20" s="182">
        <f t="shared" si="20"/>
        <v>1977.692797575</v>
      </c>
      <c r="M20" s="180">
        <v>0</v>
      </c>
      <c r="N20" s="181">
        <f t="shared" si="21"/>
        <v>1803.4</v>
      </c>
      <c r="O20" s="181">
        <v>1120.5</v>
      </c>
      <c r="P20" s="287">
        <f>AP20</f>
        <v>682.9</v>
      </c>
      <c r="Q20" s="183">
        <f t="shared" si="22"/>
        <v>1918.2737975750001</v>
      </c>
      <c r="R20" s="300">
        <f t="shared" si="23"/>
        <v>114.87379757500003</v>
      </c>
      <c r="S20" s="308">
        <f t="shared" si="14"/>
        <v>659.23093252500007</v>
      </c>
      <c r="T20" s="291">
        <f t="shared" si="24"/>
        <v>2458.3274999999999</v>
      </c>
      <c r="U20" s="301">
        <v>2587.3000000000002</v>
      </c>
      <c r="V20" s="301">
        <f t="shared" ref="V20:V54" si="25">U20-T20</f>
        <v>128.97250000000031</v>
      </c>
      <c r="W20" s="184">
        <f t="shared" si="15"/>
        <v>645.13223009999979</v>
      </c>
      <c r="X20" s="143">
        <v>0</v>
      </c>
      <c r="Y20" s="197">
        <f t="shared" si="2"/>
        <v>114.87379757500003</v>
      </c>
      <c r="Z20" s="198"/>
      <c r="AA20" s="174">
        <v>3277.77</v>
      </c>
      <c r="AB20" s="175">
        <f t="shared" ref="AB20:AB53" si="26">AA20/12*9+AA20*0.03935</f>
        <v>2587.3077494999998</v>
      </c>
      <c r="AC20" s="176">
        <f t="shared" si="8"/>
        <v>3392.643797575</v>
      </c>
      <c r="AE20" s="183">
        <f t="shared" si="11"/>
        <v>6739918.2950281557</v>
      </c>
      <c r="AG20" s="143">
        <f t="shared" si="12"/>
        <v>6741721.695028156</v>
      </c>
      <c r="AI20" s="221">
        <f>AG20/(L20+H20)</f>
        <v>3514.4731182538972</v>
      </c>
      <c r="AK20" s="183">
        <f t="shared" si="16"/>
        <v>1918.2737975750001</v>
      </c>
      <c r="AL20" s="183">
        <f t="shared" si="17"/>
        <v>1803.1773697205001</v>
      </c>
      <c r="AM20" s="187">
        <f t="shared" si="13"/>
        <v>-0.22263027949998104</v>
      </c>
      <c r="AO20" s="187"/>
      <c r="AP20" s="176">
        <v>682.9</v>
      </c>
      <c r="AQ20" s="187">
        <f t="shared" si="18"/>
        <v>115.09642785450001</v>
      </c>
      <c r="AR20" s="143"/>
      <c r="AS20" s="227">
        <v>2587.3000000000002</v>
      </c>
      <c r="AU20" s="273">
        <f t="shared" si="19"/>
        <v>659.23093252500007</v>
      </c>
    </row>
    <row r="21" spans="1:47" s="192" customFormat="1" ht="15.75" customHeight="1">
      <c r="A21" s="222">
        <v>3</v>
      </c>
      <c r="B21" s="151"/>
      <c r="C21" s="228" t="s">
        <v>17</v>
      </c>
      <c r="D21" s="189">
        <v>2.2000000000000002</v>
      </c>
      <c r="E21" s="189"/>
      <c r="F21" s="181"/>
      <c r="G21" s="181"/>
      <c r="H21" s="182"/>
      <c r="I21" s="181"/>
      <c r="J21" s="181"/>
      <c r="K21" s="181"/>
      <c r="L21" s="182"/>
      <c r="M21" s="180"/>
      <c r="N21" s="181"/>
      <c r="O21" s="181"/>
      <c r="P21" s="287"/>
      <c r="Q21" s="183"/>
      <c r="R21" s="300"/>
      <c r="S21" s="308">
        <f t="shared" si="14"/>
        <v>0</v>
      </c>
      <c r="T21" s="291">
        <f t="shared" si="24"/>
        <v>0</v>
      </c>
      <c r="U21" s="301"/>
      <c r="V21" s="301">
        <f t="shared" si="25"/>
        <v>0</v>
      </c>
      <c r="W21" s="184">
        <f t="shared" si="15"/>
        <v>0</v>
      </c>
      <c r="X21" s="190"/>
      <c r="Y21" s="197">
        <f t="shared" si="2"/>
        <v>0</v>
      </c>
      <c r="Z21" s="226"/>
      <c r="AA21" s="174"/>
      <c r="AB21" s="175">
        <f t="shared" si="26"/>
        <v>0</v>
      </c>
      <c r="AC21" s="176">
        <f t="shared" si="8"/>
        <v>0</v>
      </c>
      <c r="AE21" s="183">
        <f t="shared" si="11"/>
        <v>0</v>
      </c>
      <c r="AG21" s="143">
        <f t="shared" si="12"/>
        <v>0</v>
      </c>
      <c r="AH21" s="128"/>
      <c r="AI21" s="221"/>
      <c r="AJ21" s="128"/>
      <c r="AK21" s="183">
        <f t="shared" si="16"/>
        <v>0</v>
      </c>
      <c r="AL21" s="183">
        <f t="shared" si="17"/>
        <v>0</v>
      </c>
      <c r="AM21" s="187">
        <f t="shared" si="13"/>
        <v>0</v>
      </c>
      <c r="AO21" s="187"/>
      <c r="AP21" s="187">
        <v>0</v>
      </c>
      <c r="AQ21" s="187">
        <f t="shared" si="18"/>
        <v>0</v>
      </c>
      <c r="AR21" s="143"/>
      <c r="AS21" s="187"/>
      <c r="AU21" s="273">
        <f t="shared" si="19"/>
        <v>0</v>
      </c>
    </row>
    <row r="22" spans="1:47">
      <c r="A22" s="178"/>
      <c r="B22" s="193">
        <v>4</v>
      </c>
      <c r="C22" s="195" t="s">
        <v>18</v>
      </c>
      <c r="D22" s="189">
        <v>2.2000000000000002</v>
      </c>
      <c r="E22" s="189">
        <v>130640.569</v>
      </c>
      <c r="F22" s="181">
        <v>3069.9169999999999</v>
      </c>
      <c r="G22" s="181">
        <v>2341.027</v>
      </c>
      <c r="H22" s="182">
        <f t="shared" si="9"/>
        <v>728.88999999999987</v>
      </c>
      <c r="I22" s="181">
        <v>139318.47104</v>
      </c>
      <c r="J22" s="181">
        <v>0</v>
      </c>
      <c r="K22" s="181">
        <v>139318.47104</v>
      </c>
      <c r="L22" s="182">
        <f t="shared" si="20"/>
        <v>2298.7547721600004</v>
      </c>
      <c r="M22" s="180">
        <v>0</v>
      </c>
      <c r="N22" s="181">
        <f t="shared" ref="N22:N26" si="27">SUM(O22:P22)</f>
        <v>2846.2</v>
      </c>
      <c r="O22" s="181">
        <v>1546.7</v>
      </c>
      <c r="P22" s="287">
        <f t="shared" ref="P22:P29" si="28">AP22</f>
        <v>1299.5</v>
      </c>
      <c r="Q22" s="183">
        <f t="shared" si="22"/>
        <v>3027.6447721600002</v>
      </c>
      <c r="R22" s="300">
        <f t="shared" si="23"/>
        <v>181.44477216000041</v>
      </c>
      <c r="S22" s="308">
        <f t="shared" si="14"/>
        <v>766.25159072000008</v>
      </c>
      <c r="T22" s="291">
        <f t="shared" si="24"/>
        <v>1904.835</v>
      </c>
      <c r="U22" s="301">
        <v>2004.7</v>
      </c>
      <c r="V22" s="301">
        <f t="shared" si="25"/>
        <v>99.865000000000009</v>
      </c>
      <c r="W22" s="184">
        <f t="shared" si="15"/>
        <v>847.83136288000048</v>
      </c>
      <c r="X22" s="143">
        <v>0</v>
      </c>
      <c r="Y22" s="197">
        <f t="shared" si="2"/>
        <v>181.44477216000041</v>
      </c>
      <c r="Z22" s="198"/>
      <c r="AA22" s="174">
        <v>2539.7800000000002</v>
      </c>
      <c r="AB22" s="175">
        <f t="shared" si="26"/>
        <v>2004.775343</v>
      </c>
      <c r="AC22" s="176">
        <f t="shared" si="8"/>
        <v>2721.2247721600006</v>
      </c>
      <c r="AE22" s="183">
        <f t="shared" si="11"/>
        <v>10645795.344407998</v>
      </c>
      <c r="AG22" s="143">
        <f t="shared" si="12"/>
        <v>10648641.544407997</v>
      </c>
      <c r="AI22" s="221">
        <f>AG22/(L22+H22)</f>
        <v>3517.13703084493</v>
      </c>
      <c r="AK22" s="183">
        <f t="shared" si="16"/>
        <v>3027.6447721600002</v>
      </c>
      <c r="AL22" s="183">
        <f t="shared" si="17"/>
        <v>2845.9860858304</v>
      </c>
      <c r="AM22" s="187">
        <f t="shared" si="13"/>
        <v>-0.21391416959977505</v>
      </c>
      <c r="AO22" s="187"/>
      <c r="AP22" s="176">
        <v>1299.5</v>
      </c>
      <c r="AQ22" s="187">
        <f t="shared" si="18"/>
        <v>181.65868632960019</v>
      </c>
      <c r="AR22" s="143"/>
      <c r="AS22" s="187">
        <v>2004.7</v>
      </c>
      <c r="AU22" s="273">
        <f t="shared" si="19"/>
        <v>766.25159072000008</v>
      </c>
    </row>
    <row r="23" spans="1:47" s="192" customFormat="1" ht="31.5" customHeight="1">
      <c r="A23" s="178"/>
      <c r="B23" s="193">
        <v>5</v>
      </c>
      <c r="C23" s="195" t="s">
        <v>19</v>
      </c>
      <c r="D23" s="189">
        <v>2.2000000000000002</v>
      </c>
      <c r="E23" s="189">
        <v>303243.64</v>
      </c>
      <c r="F23" s="181">
        <v>5836</v>
      </c>
      <c r="G23" s="181">
        <v>5976.9</v>
      </c>
      <c r="H23" s="182">
        <f t="shared" si="9"/>
        <v>-140.89999999999964</v>
      </c>
      <c r="I23" s="181">
        <v>265448.90830000001</v>
      </c>
      <c r="J23" s="181">
        <v>0</v>
      </c>
      <c r="K23" s="181">
        <v>265448.90830000001</v>
      </c>
      <c r="L23" s="182">
        <f t="shared" si="20"/>
        <v>4379.9069869500008</v>
      </c>
      <c r="M23" s="180">
        <v>129.1</v>
      </c>
      <c r="N23" s="181">
        <f t="shared" si="27"/>
        <v>3984.8999999999996</v>
      </c>
      <c r="O23" s="181">
        <v>3209.1</v>
      </c>
      <c r="P23" s="287">
        <f t="shared" si="28"/>
        <v>775.8</v>
      </c>
      <c r="Q23" s="183">
        <f t="shared" si="22"/>
        <v>4239.0069869500012</v>
      </c>
      <c r="R23" s="300">
        <f t="shared" si="23"/>
        <v>254.10698695000156</v>
      </c>
      <c r="S23" s="308">
        <f t="shared" si="14"/>
        <v>1459.9689956500001</v>
      </c>
      <c r="T23" s="291">
        <f t="shared" si="24"/>
        <v>1619.0925</v>
      </c>
      <c r="U23" s="301">
        <v>1704</v>
      </c>
      <c r="V23" s="301">
        <f t="shared" si="25"/>
        <v>84.907500000000027</v>
      </c>
      <c r="W23" s="184">
        <f t="shared" si="15"/>
        <v>1629.1684826000017</v>
      </c>
      <c r="X23" s="190"/>
      <c r="Y23" s="197">
        <f t="shared" si="2"/>
        <v>254.10698695000156</v>
      </c>
      <c r="Z23" s="226"/>
      <c r="AA23" s="174">
        <v>2158.79</v>
      </c>
      <c r="AB23" s="175">
        <f t="shared" si="26"/>
        <v>1704.0408864999999</v>
      </c>
      <c r="AC23" s="176">
        <f t="shared" si="8"/>
        <v>2412.8969869500015</v>
      </c>
      <c r="AE23" s="183">
        <f t="shared" si="11"/>
        <v>14909059.910904542</v>
      </c>
      <c r="AG23" s="143">
        <f t="shared" si="12"/>
        <v>14913044.810904542</v>
      </c>
      <c r="AH23" s="128"/>
      <c r="AI23" s="221">
        <f>AG23/(L23+H23)</f>
        <v>3518.0514815887564</v>
      </c>
      <c r="AJ23" s="128"/>
      <c r="AK23" s="183">
        <f>H23+L23</f>
        <v>4239.0069869500012</v>
      </c>
      <c r="AL23" s="183">
        <f t="shared" si="17"/>
        <v>3984.6665677330011</v>
      </c>
      <c r="AM23" s="187">
        <f t="shared" si="13"/>
        <v>-0.23343226699853403</v>
      </c>
      <c r="AO23" s="187"/>
      <c r="AP23" s="176">
        <v>775.8</v>
      </c>
      <c r="AQ23" s="187">
        <f t="shared" si="18"/>
        <v>254.34041921700009</v>
      </c>
      <c r="AR23" s="143"/>
      <c r="AS23" s="187">
        <v>1704</v>
      </c>
      <c r="AU23" s="273">
        <f t="shared" si="19"/>
        <v>1459.9689956500001</v>
      </c>
    </row>
    <row r="24" spans="1:47">
      <c r="A24" s="178"/>
      <c r="B24" s="193">
        <v>6</v>
      </c>
      <c r="C24" s="195" t="s">
        <v>20</v>
      </c>
      <c r="D24" s="189">
        <v>2.2000000000000002</v>
      </c>
      <c r="E24" s="189">
        <v>91112.433449999997</v>
      </c>
      <c r="F24" s="181">
        <v>2397.1379999999999</v>
      </c>
      <c r="G24" s="181">
        <v>1606.365</v>
      </c>
      <c r="H24" s="182">
        <f t="shared" si="9"/>
        <v>790.77299999999991</v>
      </c>
      <c r="I24" s="189">
        <v>122694.07162</v>
      </c>
      <c r="J24" s="189">
        <v>0</v>
      </c>
      <c r="K24" s="189">
        <v>122694.07162</v>
      </c>
      <c r="L24" s="182">
        <f t="shared" si="20"/>
        <v>2024.4521817300001</v>
      </c>
      <c r="M24" s="180">
        <v>782.28800000000001</v>
      </c>
      <c r="N24" s="181">
        <f t="shared" si="27"/>
        <v>2646.5</v>
      </c>
      <c r="O24" s="181">
        <v>1345.8</v>
      </c>
      <c r="P24" s="287">
        <f t="shared" si="28"/>
        <v>1300.7</v>
      </c>
      <c r="Q24" s="183">
        <f t="shared" si="22"/>
        <v>2815.2251817300003</v>
      </c>
      <c r="R24" s="300">
        <f t="shared" si="23"/>
        <v>168.72518173000026</v>
      </c>
      <c r="S24" s="308">
        <f t="shared" si="14"/>
        <v>674.81739391000008</v>
      </c>
      <c r="T24" s="291">
        <f t="shared" si="24"/>
        <v>1020.0674999999999</v>
      </c>
      <c r="U24" s="301">
        <v>1073.5999999999999</v>
      </c>
      <c r="V24" s="301">
        <f t="shared" si="25"/>
        <v>53.532500000000027</v>
      </c>
      <c r="W24" s="184">
        <f t="shared" si="15"/>
        <v>790.01007564000031</v>
      </c>
      <c r="X24" s="143">
        <v>0</v>
      </c>
      <c r="Y24" s="197">
        <f t="shared" si="2"/>
        <v>168.72518173000026</v>
      </c>
      <c r="Z24" s="198"/>
      <c r="AA24" s="174">
        <v>1360.09</v>
      </c>
      <c r="AB24" s="175">
        <f t="shared" si="26"/>
        <v>1073.5870414999999</v>
      </c>
      <c r="AC24" s="176">
        <f t="shared" si="8"/>
        <v>1528.8151817300002</v>
      </c>
      <c r="AE24" s="183">
        <f t="shared" si="11"/>
        <v>9899506.7907589264</v>
      </c>
      <c r="AG24" s="143">
        <f t="shared" si="12"/>
        <v>9902153.2907589264</v>
      </c>
      <c r="AI24" s="221">
        <f>AG24/(L24+H24)</f>
        <v>3517.3574586576756</v>
      </c>
      <c r="AK24" s="183">
        <f t="shared" si="16"/>
        <v>2815.2251817300003</v>
      </c>
      <c r="AL24" s="183">
        <f t="shared" si="17"/>
        <v>2646.3116708262</v>
      </c>
      <c r="AM24" s="187">
        <f t="shared" si="13"/>
        <v>-0.18832917379995706</v>
      </c>
      <c r="AO24" s="187"/>
      <c r="AP24" s="176">
        <v>1300.7</v>
      </c>
      <c r="AQ24" s="187">
        <f t="shared" si="18"/>
        <v>168.91351090380022</v>
      </c>
      <c r="AR24" s="143"/>
      <c r="AS24" s="187">
        <v>1073.5999999999999</v>
      </c>
      <c r="AU24" s="273">
        <f t="shared" si="19"/>
        <v>674.81739391000008</v>
      </c>
    </row>
    <row r="25" spans="1:47" ht="31.5" customHeight="1">
      <c r="A25" s="178"/>
      <c r="B25" s="193">
        <v>7</v>
      </c>
      <c r="C25" s="195" t="s">
        <v>21</v>
      </c>
      <c r="D25" s="189">
        <v>2.2000000000000002</v>
      </c>
      <c r="E25" s="189">
        <v>209793.47899999999</v>
      </c>
      <c r="F25" s="181">
        <v>4630.1030000000001</v>
      </c>
      <c r="G25" s="181">
        <v>4660.393</v>
      </c>
      <c r="H25" s="182">
        <f t="shared" si="9"/>
        <v>-30.289999999999964</v>
      </c>
      <c r="I25" s="189">
        <v>217022.25175999998</v>
      </c>
      <c r="J25" s="189">
        <v>0</v>
      </c>
      <c r="K25" s="189">
        <v>217022.25175999998</v>
      </c>
      <c r="L25" s="182">
        <f t="shared" si="20"/>
        <v>3580.8671540399996</v>
      </c>
      <c r="M25" s="180">
        <v>0</v>
      </c>
      <c r="N25" s="181">
        <f t="shared" si="27"/>
        <v>3337.7000000000003</v>
      </c>
      <c r="O25" s="181">
        <v>2302.8000000000002</v>
      </c>
      <c r="P25" s="287">
        <f t="shared" si="28"/>
        <v>1034.9000000000001</v>
      </c>
      <c r="Q25" s="183">
        <f t="shared" si="22"/>
        <v>3550.5771540399996</v>
      </c>
      <c r="R25" s="300">
        <f t="shared" si="23"/>
        <v>212.87715403999937</v>
      </c>
      <c r="S25" s="308">
        <f t="shared" si="14"/>
        <v>1193.6223846800001</v>
      </c>
      <c r="T25" s="291">
        <f t="shared" si="24"/>
        <v>2474.3175000000001</v>
      </c>
      <c r="U25" s="301">
        <v>2604.1</v>
      </c>
      <c r="V25" s="301">
        <f t="shared" si="25"/>
        <v>129.7824999999998</v>
      </c>
      <c r="W25" s="184">
        <f t="shared" si="15"/>
        <v>1276.7170387199997</v>
      </c>
      <c r="X25" s="143">
        <v>0</v>
      </c>
      <c r="Y25" s="197">
        <f t="shared" si="2"/>
        <v>212.87715403999937</v>
      </c>
      <c r="Z25" s="198"/>
      <c r="AA25" s="174">
        <v>3299.09</v>
      </c>
      <c r="AB25" s="175">
        <f t="shared" si="26"/>
        <v>2604.1366915000003</v>
      </c>
      <c r="AC25" s="176">
        <f t="shared" si="8"/>
        <v>3511.9671540399995</v>
      </c>
      <c r="AE25" s="183">
        <f t="shared" si="11"/>
        <v>12490007.777195385</v>
      </c>
      <c r="AG25" s="143">
        <f t="shared" si="12"/>
        <v>12493345.477195384</v>
      </c>
      <c r="AI25" s="221">
        <f>AG25/(L25+H25)</f>
        <v>3518.6801849890567</v>
      </c>
      <c r="AK25" s="183">
        <f t="shared" si="16"/>
        <v>3550.5771540399996</v>
      </c>
      <c r="AL25" s="183">
        <f t="shared" si="17"/>
        <v>3337.5425247975995</v>
      </c>
      <c r="AM25" s="187">
        <f t="shared" si="13"/>
        <v>-0.15747520240074664</v>
      </c>
      <c r="AO25" s="187"/>
      <c r="AP25" s="176">
        <v>1034.9000000000001</v>
      </c>
      <c r="AQ25" s="187">
        <f t="shared" si="18"/>
        <v>213.03462924240011</v>
      </c>
      <c r="AR25" s="143"/>
      <c r="AS25" s="187">
        <v>2604.1</v>
      </c>
      <c r="AU25" s="273">
        <f t="shared" si="19"/>
        <v>1193.6223846800001</v>
      </c>
    </row>
    <row r="26" spans="1:47" s="192" customFormat="1" ht="31.5">
      <c r="A26" s="178"/>
      <c r="B26" s="193">
        <v>8</v>
      </c>
      <c r="C26" s="195" t="s">
        <v>22</v>
      </c>
      <c r="D26" s="189">
        <v>2.2000000000000002</v>
      </c>
      <c r="E26" s="189">
        <v>100996.68</v>
      </c>
      <c r="F26" s="181">
        <v>3427.1</v>
      </c>
      <c r="G26" s="181">
        <v>2993.6</v>
      </c>
      <c r="H26" s="182">
        <f t="shared" si="9"/>
        <v>433.5</v>
      </c>
      <c r="I26" s="189">
        <v>219769.98881000001</v>
      </c>
      <c r="J26" s="189">
        <v>0</v>
      </c>
      <c r="K26" s="189">
        <v>219769.98881000001</v>
      </c>
      <c r="L26" s="182">
        <f t="shared" si="20"/>
        <v>3626.2048153650003</v>
      </c>
      <c r="M26" s="180">
        <v>117.9</v>
      </c>
      <c r="N26" s="181">
        <f t="shared" si="27"/>
        <v>3816.7</v>
      </c>
      <c r="O26" s="181">
        <v>1553.5</v>
      </c>
      <c r="P26" s="287">
        <f t="shared" si="28"/>
        <v>2263.1999999999998</v>
      </c>
      <c r="Q26" s="183">
        <f t="shared" si="22"/>
        <v>4059.7048153650003</v>
      </c>
      <c r="R26" s="300">
        <f t="shared" si="23"/>
        <v>243.00481536500047</v>
      </c>
      <c r="S26" s="308">
        <f t="shared" si="14"/>
        <v>1208.7349384550002</v>
      </c>
      <c r="T26" s="291">
        <f t="shared" si="24"/>
        <v>1639.875</v>
      </c>
      <c r="U26" s="301">
        <v>1725.9</v>
      </c>
      <c r="V26" s="301">
        <f t="shared" si="25"/>
        <v>86.025000000000091</v>
      </c>
      <c r="W26" s="184">
        <f t="shared" si="15"/>
        <v>1365.7147538200006</v>
      </c>
      <c r="X26" s="190"/>
      <c r="Y26" s="197">
        <f t="shared" si="2"/>
        <v>243.00481536500047</v>
      </c>
      <c r="Z26" s="226"/>
      <c r="AA26" s="174">
        <v>2186.5</v>
      </c>
      <c r="AB26" s="175">
        <f t="shared" si="26"/>
        <v>1725.913775</v>
      </c>
      <c r="AC26" s="176">
        <f t="shared" si="8"/>
        <v>2429.5048153650005</v>
      </c>
      <c r="AE26" s="183">
        <f t="shared" si="11"/>
        <v>14257669.158967083</v>
      </c>
      <c r="AG26" s="143">
        <f t="shared" si="12"/>
        <v>14261485.858967083</v>
      </c>
      <c r="AH26" s="128"/>
      <c r="AI26" s="221">
        <f>AG26/(L26+H26)</f>
        <v>3512.9366561309607</v>
      </c>
      <c r="AJ26" s="128"/>
      <c r="AK26" s="183">
        <f t="shared" si="16"/>
        <v>4059.7048153650003</v>
      </c>
      <c r="AL26" s="183">
        <f t="shared" si="17"/>
        <v>3816.1225264431</v>
      </c>
      <c r="AM26" s="187">
        <f t="shared" si="13"/>
        <v>-0.57747355689980395</v>
      </c>
      <c r="AO26" s="187"/>
      <c r="AP26" s="176">
        <v>2263.1999999999998</v>
      </c>
      <c r="AQ26" s="187">
        <f t="shared" si="18"/>
        <v>243.58228892190027</v>
      </c>
      <c r="AR26" s="143"/>
      <c r="AS26" s="187">
        <v>1725.9</v>
      </c>
      <c r="AU26" s="273">
        <f t="shared" si="19"/>
        <v>1208.7349384550002</v>
      </c>
    </row>
    <row r="27" spans="1:47" ht="15.75" customHeight="1">
      <c r="A27" s="222">
        <v>4</v>
      </c>
      <c r="B27" s="193"/>
      <c r="C27" s="228" t="s">
        <v>23</v>
      </c>
      <c r="D27" s="194">
        <v>2.2000000000000002</v>
      </c>
      <c r="E27" s="194"/>
      <c r="F27" s="182"/>
      <c r="G27" s="182"/>
      <c r="H27" s="182"/>
      <c r="I27" s="194"/>
      <c r="J27" s="189"/>
      <c r="K27" s="194"/>
      <c r="L27" s="182"/>
      <c r="M27" s="182"/>
      <c r="N27" s="182"/>
      <c r="O27" s="182"/>
      <c r="P27" s="287">
        <f t="shared" si="28"/>
        <v>0</v>
      </c>
      <c r="Q27" s="183"/>
      <c r="R27" s="300"/>
      <c r="S27" s="308">
        <f t="shared" si="14"/>
        <v>0</v>
      </c>
      <c r="T27" s="291">
        <f t="shared" si="24"/>
        <v>0</v>
      </c>
      <c r="U27" s="301"/>
      <c r="V27" s="301">
        <f t="shared" si="25"/>
        <v>0</v>
      </c>
      <c r="W27" s="184">
        <f t="shared" si="15"/>
        <v>0</v>
      </c>
      <c r="X27" s="143">
        <v>0</v>
      </c>
      <c r="Y27" s="197">
        <f t="shared" si="2"/>
        <v>0</v>
      </c>
      <c r="Z27" s="198"/>
      <c r="AA27" s="174"/>
      <c r="AB27" s="175">
        <f t="shared" si="26"/>
        <v>0</v>
      </c>
      <c r="AC27" s="176">
        <f t="shared" si="8"/>
        <v>0</v>
      </c>
      <c r="AE27" s="183">
        <f t="shared" si="11"/>
        <v>0</v>
      </c>
      <c r="AG27" s="143">
        <f t="shared" si="12"/>
        <v>0</v>
      </c>
      <c r="AI27" s="221"/>
      <c r="AK27" s="183">
        <f t="shared" si="16"/>
        <v>0</v>
      </c>
      <c r="AL27" s="183">
        <f t="shared" si="17"/>
        <v>0</v>
      </c>
      <c r="AM27" s="187">
        <f t="shared" si="13"/>
        <v>0</v>
      </c>
      <c r="AO27" s="187"/>
      <c r="AP27" s="187">
        <v>0</v>
      </c>
      <c r="AQ27" s="187">
        <f t="shared" si="18"/>
        <v>0</v>
      </c>
      <c r="AR27" s="143"/>
      <c r="AS27" s="187"/>
      <c r="AU27" s="273">
        <f t="shared" si="19"/>
        <v>0</v>
      </c>
    </row>
    <row r="28" spans="1:47" ht="31.5">
      <c r="A28" s="178"/>
      <c r="B28" s="193">
        <v>9</v>
      </c>
      <c r="C28" s="195" t="s">
        <v>24</v>
      </c>
      <c r="D28" s="189">
        <v>2.2000000000000002</v>
      </c>
      <c r="E28" s="189">
        <v>116986.98368</v>
      </c>
      <c r="F28" s="181">
        <v>3723.99</v>
      </c>
      <c r="G28" s="181">
        <v>3505.6709999999998</v>
      </c>
      <c r="H28" s="182">
        <f t="shared" si="9"/>
        <v>218.31899999999996</v>
      </c>
      <c r="I28" s="189">
        <v>226766.78405000002</v>
      </c>
      <c r="J28" s="189">
        <v>0</v>
      </c>
      <c r="K28" s="189">
        <v>226766.78405000002</v>
      </c>
      <c r="L28" s="182">
        <f t="shared" si="20"/>
        <v>3741.6519368250001</v>
      </c>
      <c r="M28" s="180">
        <v>219.87700000000001</v>
      </c>
      <c r="N28" s="181">
        <f>SUM(O28:P28)</f>
        <v>3722.6000000000004</v>
      </c>
      <c r="O28" s="181">
        <v>1859.9</v>
      </c>
      <c r="P28" s="287">
        <f t="shared" si="28"/>
        <v>1862.7</v>
      </c>
      <c r="Q28" s="183">
        <f t="shared" si="22"/>
        <v>3959.9709368250001</v>
      </c>
      <c r="R28" s="300">
        <f t="shared" si="23"/>
        <v>237.37093682499972</v>
      </c>
      <c r="S28" s="308">
        <f t="shared" si="14"/>
        <v>1247.2173122750003</v>
      </c>
      <c r="T28" s="291">
        <f t="shared" si="24"/>
        <v>741.66750000000002</v>
      </c>
      <c r="U28" s="301">
        <v>780.6</v>
      </c>
      <c r="V28" s="301">
        <f t="shared" si="25"/>
        <v>38.932500000000005</v>
      </c>
      <c r="W28" s="184">
        <f t="shared" si="15"/>
        <v>1445.6557490999999</v>
      </c>
      <c r="X28" s="143">
        <v>0</v>
      </c>
      <c r="Y28" s="197">
        <f t="shared" si="2"/>
        <v>237.37093682499972</v>
      </c>
      <c r="Z28" s="198"/>
      <c r="AA28" s="174">
        <v>988.89</v>
      </c>
      <c r="AB28" s="175">
        <f t="shared" si="26"/>
        <v>780.58032149999997</v>
      </c>
      <c r="AC28" s="176">
        <f t="shared" si="8"/>
        <v>1226.2609368249996</v>
      </c>
      <c r="AE28" s="183">
        <f t="shared" si="11"/>
        <v>13927116.136038369</v>
      </c>
      <c r="AG28" s="143">
        <f t="shared" si="12"/>
        <v>13930838.736038368</v>
      </c>
      <c r="AI28" s="221">
        <f>AG28/(L28+H28)</f>
        <v>3517.9143883333008</v>
      </c>
      <c r="AK28" s="183">
        <f t="shared" si="16"/>
        <v>3959.9709368250001</v>
      </c>
      <c r="AL28" s="183">
        <f t="shared" si="17"/>
        <v>3722.3726806155</v>
      </c>
      <c r="AM28" s="187">
        <f t="shared" si="13"/>
        <v>-0.2273193845003334</v>
      </c>
      <c r="AO28" s="187"/>
      <c r="AP28" s="176">
        <v>1862.7</v>
      </c>
      <c r="AQ28" s="187">
        <f t="shared" si="18"/>
        <v>237.59825620950005</v>
      </c>
      <c r="AR28" s="143"/>
      <c r="AS28" s="227">
        <v>780.6</v>
      </c>
      <c r="AU28" s="273">
        <f t="shared" si="19"/>
        <v>1247.2173122750003</v>
      </c>
    </row>
    <row r="29" spans="1:47" s="192" customFormat="1" ht="31.5" customHeight="1">
      <c r="A29" s="222">
        <v>5</v>
      </c>
      <c r="B29" s="151"/>
      <c r="C29" s="229" t="s">
        <v>25</v>
      </c>
      <c r="D29" s="189">
        <v>2.2000000000000002</v>
      </c>
      <c r="E29" s="189"/>
      <c r="F29" s="181"/>
      <c r="G29" s="181"/>
      <c r="H29" s="182"/>
      <c r="I29" s="189"/>
      <c r="J29" s="189"/>
      <c r="K29" s="189"/>
      <c r="L29" s="182"/>
      <c r="M29" s="180"/>
      <c r="N29" s="181"/>
      <c r="O29" s="181"/>
      <c r="P29" s="287">
        <f t="shared" si="28"/>
        <v>0</v>
      </c>
      <c r="Q29" s="183"/>
      <c r="R29" s="300"/>
      <c r="S29" s="308">
        <f t="shared" si="14"/>
        <v>0</v>
      </c>
      <c r="T29" s="291">
        <f t="shared" si="24"/>
        <v>0</v>
      </c>
      <c r="U29" s="301"/>
      <c r="V29" s="301">
        <f t="shared" si="25"/>
        <v>0</v>
      </c>
      <c r="W29" s="184">
        <f t="shared" si="15"/>
        <v>0</v>
      </c>
      <c r="X29" s="190"/>
      <c r="Y29" s="197">
        <f t="shared" si="2"/>
        <v>0</v>
      </c>
      <c r="Z29" s="226"/>
      <c r="AA29" s="174"/>
      <c r="AB29" s="175">
        <f t="shared" si="26"/>
        <v>0</v>
      </c>
      <c r="AC29" s="176">
        <f t="shared" si="8"/>
        <v>0</v>
      </c>
      <c r="AE29" s="183">
        <f t="shared" si="11"/>
        <v>0</v>
      </c>
      <c r="AG29" s="143">
        <f t="shared" si="12"/>
        <v>0</v>
      </c>
      <c r="AH29" s="128"/>
      <c r="AI29" s="221"/>
      <c r="AJ29" s="128"/>
      <c r="AK29" s="183">
        <f t="shared" si="16"/>
        <v>0</v>
      </c>
      <c r="AL29" s="183">
        <f>AK29*0.94</f>
        <v>0</v>
      </c>
      <c r="AM29" s="187">
        <f t="shared" si="13"/>
        <v>0</v>
      </c>
      <c r="AO29" s="187"/>
      <c r="AP29" s="187">
        <v>0</v>
      </c>
      <c r="AQ29" s="187">
        <f t="shared" si="18"/>
        <v>0</v>
      </c>
      <c r="AR29" s="143"/>
      <c r="AS29" s="187"/>
      <c r="AU29" s="273">
        <f t="shared" si="19"/>
        <v>0</v>
      </c>
    </row>
    <row r="30" spans="1:47" ht="31.5">
      <c r="A30" s="230"/>
      <c r="B30" s="193">
        <v>10</v>
      </c>
      <c r="C30" s="188" t="s">
        <v>26</v>
      </c>
      <c r="D30" s="189">
        <v>2.2000000000000002</v>
      </c>
      <c r="E30" s="189">
        <v>580944.65827999997</v>
      </c>
      <c r="F30" s="180">
        <v>10695.203</v>
      </c>
      <c r="G30" s="180">
        <v>10075.680910000001</v>
      </c>
      <c r="H30" s="182">
        <f t="shared" si="9"/>
        <v>619.52208999999857</v>
      </c>
      <c r="I30" s="189">
        <v>663399.74774000002</v>
      </c>
      <c r="J30" s="189">
        <v>0</v>
      </c>
      <c r="K30" s="189">
        <v>663399.74774000002</v>
      </c>
      <c r="L30" s="182">
        <f t="shared" si="20"/>
        <v>10946.095837710001</v>
      </c>
      <c r="M30" s="180">
        <v>0</v>
      </c>
      <c r="N30" s="181">
        <f t="shared" ref="N30:N31" si="29">SUM(O30:P30)</f>
        <v>10871.7</v>
      </c>
      <c r="O30" s="181">
        <v>4434.8999999999996</v>
      </c>
      <c r="P30" s="287">
        <f>AO30</f>
        <v>6436.8</v>
      </c>
      <c r="Q30" s="183">
        <f t="shared" si="22"/>
        <v>11565.61792771</v>
      </c>
      <c r="R30" s="300">
        <f t="shared" si="23"/>
        <v>693.91792770999928</v>
      </c>
      <c r="S30" s="308">
        <f t="shared" si="14"/>
        <v>3648.6986125700005</v>
      </c>
      <c r="T30" s="291">
        <f t="shared" si="24"/>
        <v>5334.5174999999999</v>
      </c>
      <c r="U30" s="301">
        <v>5614.4</v>
      </c>
      <c r="V30" s="301">
        <f t="shared" si="25"/>
        <v>279.88249999999971</v>
      </c>
      <c r="W30" s="184">
        <f t="shared" si="15"/>
        <v>4062.73404028</v>
      </c>
      <c r="X30" s="143"/>
      <c r="Y30" s="197">
        <f t="shared" si="2"/>
        <v>693.91792770999928</v>
      </c>
      <c r="Z30" s="198"/>
      <c r="AA30" s="174">
        <v>7112.69</v>
      </c>
      <c r="AB30" s="175">
        <f t="shared" si="26"/>
        <v>5614.4018514999998</v>
      </c>
      <c r="AC30" s="176">
        <f t="shared" si="8"/>
        <v>7806.6079277099989</v>
      </c>
      <c r="AE30" s="183">
        <f t="shared" si="11"/>
        <v>40713811.460503973</v>
      </c>
      <c r="AG30" s="143">
        <f t="shared" si="12"/>
        <v>40724683.160503976</v>
      </c>
      <c r="AI30" s="221">
        <f>AG30/(L30+H30)</f>
        <v>3521.1852418997805</v>
      </c>
      <c r="AK30" s="183">
        <f t="shared" si="16"/>
        <v>11565.61792771</v>
      </c>
      <c r="AL30" s="183">
        <f t="shared" si="17"/>
        <v>10871.680852047399</v>
      </c>
      <c r="AM30" s="187">
        <f t="shared" si="13"/>
        <v>-1.9147952601997531E-2</v>
      </c>
      <c r="AO30" s="187">
        <v>6436.8</v>
      </c>
      <c r="AP30" s="187"/>
      <c r="AQ30" s="187">
        <f t="shared" si="18"/>
        <v>693.93707566260127</v>
      </c>
      <c r="AR30" s="143"/>
      <c r="AS30" s="227">
        <v>5614.4</v>
      </c>
      <c r="AU30" s="273">
        <f t="shared" si="19"/>
        <v>3648.6986125700005</v>
      </c>
    </row>
    <row r="31" spans="1:47" ht="15.75" customHeight="1">
      <c r="A31" s="230"/>
      <c r="B31" s="193">
        <v>11</v>
      </c>
      <c r="C31" s="188" t="s">
        <v>27</v>
      </c>
      <c r="D31" s="194">
        <v>2.2000000000000002</v>
      </c>
      <c r="E31" s="194">
        <v>75118.645000000004</v>
      </c>
      <c r="F31" s="182">
        <v>3233.373</v>
      </c>
      <c r="G31" s="182">
        <v>1837.3320000000001</v>
      </c>
      <c r="H31" s="182">
        <f t="shared" si="9"/>
        <v>1396.0409999999999</v>
      </c>
      <c r="I31" s="194">
        <v>207238.35188999999</v>
      </c>
      <c r="J31" s="194">
        <v>0</v>
      </c>
      <c r="K31" s="194">
        <v>207238.35188999999</v>
      </c>
      <c r="L31" s="182">
        <f t="shared" si="20"/>
        <v>3419.4328061849997</v>
      </c>
      <c r="M31" s="182">
        <v>0</v>
      </c>
      <c r="N31" s="181">
        <f t="shared" si="29"/>
        <v>4526.8</v>
      </c>
      <c r="O31" s="182">
        <v>2114.5</v>
      </c>
      <c r="P31" s="287">
        <f>AP31</f>
        <v>2412.3000000000002</v>
      </c>
      <c r="Q31" s="183">
        <f t="shared" si="22"/>
        <v>4815.4738061849994</v>
      </c>
      <c r="R31" s="300">
        <f t="shared" si="23"/>
        <v>288.67380618499919</v>
      </c>
      <c r="S31" s="308">
        <f t="shared" si="14"/>
        <v>1139.8109353950001</v>
      </c>
      <c r="T31" s="291">
        <f t="shared" si="24"/>
        <v>166.44</v>
      </c>
      <c r="U31" s="301">
        <v>175.1</v>
      </c>
      <c r="V31" s="301">
        <f t="shared" si="25"/>
        <v>8.6599999999999966</v>
      </c>
      <c r="W31" s="184">
        <f t="shared" si="15"/>
        <v>1419.8247415799992</v>
      </c>
      <c r="X31" s="143"/>
      <c r="Y31" s="197">
        <f t="shared" si="2"/>
        <v>288.67380618499919</v>
      </c>
      <c r="Z31" s="198"/>
      <c r="AA31" s="174">
        <v>221.92</v>
      </c>
      <c r="AB31" s="175">
        <f t="shared" si="26"/>
        <v>175.172552</v>
      </c>
      <c r="AC31" s="176">
        <f t="shared" si="8"/>
        <v>510.59380618499915</v>
      </c>
      <c r="AE31" s="183">
        <f t="shared" si="11"/>
        <v>16937177.221214432</v>
      </c>
      <c r="AG31" s="143">
        <f t="shared" si="12"/>
        <v>16941704.021214433</v>
      </c>
      <c r="AI31" s="221">
        <f>AG31/(L31+H31)</f>
        <v>3518.1800801105992</v>
      </c>
      <c r="AK31" s="183">
        <f>H31+L31</f>
        <v>4815.4738061849994</v>
      </c>
      <c r="AL31" s="183">
        <f t="shared" si="17"/>
        <v>4526.545377813899</v>
      </c>
      <c r="AM31" s="187">
        <f t="shared" si="13"/>
        <v>-0.25462218610118725</v>
      </c>
      <c r="AO31" s="187"/>
      <c r="AP31" s="227">
        <v>2412.3000000000002</v>
      </c>
      <c r="AQ31" s="187">
        <f t="shared" si="18"/>
        <v>288.92842837110038</v>
      </c>
      <c r="AR31" s="143"/>
      <c r="AS31" s="227">
        <v>175.1</v>
      </c>
      <c r="AU31" s="273">
        <f t="shared" si="19"/>
        <v>1139.8109353950001</v>
      </c>
    </row>
    <row r="32" spans="1:47" ht="43.5" customHeight="1">
      <c r="A32" s="222">
        <v>6</v>
      </c>
      <c r="B32" s="193"/>
      <c r="C32" s="228" t="s">
        <v>28</v>
      </c>
      <c r="D32" s="189">
        <v>2.2000000000000002</v>
      </c>
      <c r="E32" s="189"/>
      <c r="F32" s="180"/>
      <c r="G32" s="180"/>
      <c r="H32" s="182"/>
      <c r="I32" s="189"/>
      <c r="J32" s="189"/>
      <c r="K32" s="189"/>
      <c r="L32" s="182"/>
      <c r="M32" s="180"/>
      <c r="N32" s="181"/>
      <c r="O32" s="181"/>
      <c r="P32" s="287">
        <f>AP32</f>
        <v>0</v>
      </c>
      <c r="Q32" s="183"/>
      <c r="R32" s="300"/>
      <c r="S32" s="308">
        <f t="shared" si="14"/>
        <v>0</v>
      </c>
      <c r="T32" s="291">
        <f t="shared" si="24"/>
        <v>0</v>
      </c>
      <c r="U32" s="301"/>
      <c r="V32" s="301">
        <f t="shared" si="25"/>
        <v>0</v>
      </c>
      <c r="W32" s="184">
        <f t="shared" si="15"/>
        <v>0</v>
      </c>
      <c r="X32" s="143"/>
      <c r="Y32" s="197">
        <f t="shared" si="2"/>
        <v>0</v>
      </c>
      <c r="Z32" s="198"/>
      <c r="AA32" s="174"/>
      <c r="AB32" s="175">
        <f t="shared" si="26"/>
        <v>0</v>
      </c>
      <c r="AC32" s="176">
        <f t="shared" si="8"/>
        <v>0</v>
      </c>
      <c r="AE32" s="183">
        <f t="shared" si="11"/>
        <v>0</v>
      </c>
      <c r="AG32" s="143">
        <f t="shared" si="12"/>
        <v>0</v>
      </c>
      <c r="AI32" s="221"/>
      <c r="AK32" s="183">
        <f t="shared" si="16"/>
        <v>0</v>
      </c>
      <c r="AL32" s="183">
        <f t="shared" si="17"/>
        <v>0</v>
      </c>
      <c r="AM32" s="187">
        <f t="shared" si="13"/>
        <v>0</v>
      </c>
      <c r="AO32" s="187"/>
      <c r="AP32" s="187">
        <v>0</v>
      </c>
      <c r="AQ32" s="187">
        <f t="shared" si="18"/>
        <v>0</v>
      </c>
      <c r="AR32" s="143"/>
      <c r="AS32" s="187"/>
      <c r="AU32" s="273">
        <f t="shared" si="19"/>
        <v>0</v>
      </c>
    </row>
    <row r="33" spans="1:47" ht="15.75" customHeight="1">
      <c r="A33" s="230"/>
      <c r="B33" s="193">
        <v>12</v>
      </c>
      <c r="C33" s="188" t="s">
        <v>29</v>
      </c>
      <c r="D33" s="189">
        <v>2.2000000000000002</v>
      </c>
      <c r="E33" s="189">
        <v>278946.84701000003</v>
      </c>
      <c r="F33" s="180">
        <v>6039.95</v>
      </c>
      <c r="G33" s="180">
        <v>4708.3720000000003</v>
      </c>
      <c r="H33" s="182">
        <f t="shared" si="9"/>
        <v>1331.5779999999995</v>
      </c>
      <c r="I33" s="189">
        <v>281905.75776999997</v>
      </c>
      <c r="J33" s="189">
        <v>0</v>
      </c>
      <c r="K33" s="189">
        <v>281905.75776999997</v>
      </c>
      <c r="L33" s="182">
        <f t="shared" si="20"/>
        <v>4651.4450032049999</v>
      </c>
      <c r="M33" s="180">
        <v>1536.828</v>
      </c>
      <c r="N33" s="181">
        <f>SUM(O33:P33)</f>
        <v>5624</v>
      </c>
      <c r="O33" s="181">
        <v>3324.4</v>
      </c>
      <c r="P33" s="287">
        <f>AO33</f>
        <v>2299.6</v>
      </c>
      <c r="Q33" s="183">
        <f t="shared" si="22"/>
        <v>5983.0230032049994</v>
      </c>
      <c r="R33" s="300">
        <f t="shared" si="23"/>
        <v>359.02300320499944</v>
      </c>
      <c r="S33" s="308">
        <f t="shared" si="14"/>
        <v>1550.481667735</v>
      </c>
      <c r="T33" s="291">
        <f t="shared" si="24"/>
        <v>2068.7550000000001</v>
      </c>
      <c r="U33" s="187">
        <v>2177.3000000000002</v>
      </c>
      <c r="V33" s="297">
        <f t="shared" si="25"/>
        <v>108.54500000000007</v>
      </c>
      <c r="W33" s="184">
        <f t="shared" si="15"/>
        <v>1800.9596709399993</v>
      </c>
      <c r="X33" s="143"/>
      <c r="Y33" s="197">
        <f t="shared" si="2"/>
        <v>359.02300320499944</v>
      </c>
      <c r="Z33" s="198"/>
      <c r="AA33" s="174">
        <v>2758.34</v>
      </c>
      <c r="AB33" s="175">
        <f t="shared" si="26"/>
        <v>2177.2956790000003</v>
      </c>
      <c r="AC33" s="176">
        <f t="shared" si="8"/>
        <v>3117.3630032049996</v>
      </c>
      <c r="AE33" s="183">
        <f t="shared" si="11"/>
        <v>21064731.546438798</v>
      </c>
      <c r="AG33" s="143">
        <f t="shared" si="12"/>
        <v>21070355.546438798</v>
      </c>
      <c r="AI33" s="221">
        <f>AG33/(L33+H33)</f>
        <v>3521.690545924992</v>
      </c>
      <c r="AK33" s="183">
        <f t="shared" si="16"/>
        <v>5983.0230032049994</v>
      </c>
      <c r="AL33" s="183">
        <f t="shared" si="17"/>
        <v>5624.0416230126993</v>
      </c>
      <c r="AM33" s="187">
        <f t="shared" si="13"/>
        <v>4.1623012699346873E-2</v>
      </c>
      <c r="AO33" s="187">
        <v>2299.6</v>
      </c>
      <c r="AP33" s="187"/>
      <c r="AQ33" s="187">
        <f t="shared" si="18"/>
        <v>358.98138019230009</v>
      </c>
      <c r="AR33" s="143"/>
      <c r="AS33" s="187">
        <v>2177.3000000000002</v>
      </c>
      <c r="AU33" s="273">
        <f t="shared" si="19"/>
        <v>1550.481667735</v>
      </c>
    </row>
    <row r="34" spans="1:47">
      <c r="A34" s="222">
        <v>7</v>
      </c>
      <c r="B34" s="193"/>
      <c r="C34" s="229" t="s">
        <v>30</v>
      </c>
      <c r="D34" s="189">
        <v>2.2000000000000002</v>
      </c>
      <c r="E34" s="189"/>
      <c r="F34" s="180"/>
      <c r="G34" s="180"/>
      <c r="H34" s="182"/>
      <c r="I34" s="189"/>
      <c r="J34" s="189"/>
      <c r="K34" s="189"/>
      <c r="L34" s="182"/>
      <c r="M34" s="180"/>
      <c r="N34" s="181"/>
      <c r="O34" s="181"/>
      <c r="P34" s="287">
        <f>AP34</f>
        <v>0</v>
      </c>
      <c r="Q34" s="183"/>
      <c r="R34" s="300"/>
      <c r="S34" s="308">
        <f t="shared" si="14"/>
        <v>0</v>
      </c>
      <c r="T34" s="291">
        <f t="shared" si="24"/>
        <v>0</v>
      </c>
      <c r="U34" s="187"/>
      <c r="V34" s="297">
        <f t="shared" si="25"/>
        <v>0</v>
      </c>
      <c r="W34" s="184">
        <f t="shared" si="15"/>
        <v>0</v>
      </c>
      <c r="X34" s="143"/>
      <c r="Y34" s="197">
        <f t="shared" si="2"/>
        <v>0</v>
      </c>
      <c r="Z34" s="198"/>
      <c r="AA34" s="174"/>
      <c r="AB34" s="175">
        <f t="shared" si="26"/>
        <v>0</v>
      </c>
      <c r="AC34" s="176">
        <f t="shared" si="8"/>
        <v>0</v>
      </c>
      <c r="AE34" s="183">
        <f t="shared" si="11"/>
        <v>0</v>
      </c>
      <c r="AG34" s="143">
        <f t="shared" si="12"/>
        <v>0</v>
      </c>
      <c r="AI34" s="221"/>
      <c r="AK34" s="183">
        <f t="shared" si="16"/>
        <v>0</v>
      </c>
      <c r="AL34" s="183">
        <f t="shared" si="17"/>
        <v>0</v>
      </c>
      <c r="AM34" s="187">
        <f t="shared" si="13"/>
        <v>0</v>
      </c>
      <c r="AO34" s="187"/>
      <c r="AP34" s="187">
        <v>0</v>
      </c>
      <c r="AQ34" s="187">
        <f t="shared" si="18"/>
        <v>0</v>
      </c>
      <c r="AR34" s="143"/>
      <c r="AS34" s="187"/>
      <c r="AU34" s="273">
        <f>(I34*2.2%)/4</f>
        <v>0</v>
      </c>
    </row>
    <row r="35" spans="1:47" s="192" customFormat="1" ht="15.75" customHeight="1">
      <c r="A35" s="230"/>
      <c r="B35" s="193">
        <v>13</v>
      </c>
      <c r="C35" s="188" t="s">
        <v>31</v>
      </c>
      <c r="D35" s="189">
        <v>2.2000000000000002</v>
      </c>
      <c r="E35" s="189">
        <v>158572.82</v>
      </c>
      <c r="F35" s="180">
        <v>4927.09</v>
      </c>
      <c r="G35" s="180">
        <v>3739.07</v>
      </c>
      <c r="H35" s="182">
        <f t="shared" si="9"/>
        <v>1188.02</v>
      </c>
      <c r="I35" s="189">
        <v>280014.66785999999</v>
      </c>
      <c r="J35" s="189">
        <v>0</v>
      </c>
      <c r="K35" s="189">
        <v>280014.66785999999</v>
      </c>
      <c r="L35" s="182">
        <f t="shared" si="20"/>
        <v>4620.2420196900002</v>
      </c>
      <c r="M35" s="180">
        <v>1198.26</v>
      </c>
      <c r="N35" s="181">
        <f t="shared" ref="N35:N54" si="30">SUM(O35:P35)</f>
        <v>5459.7999999999993</v>
      </c>
      <c r="O35" s="181">
        <v>2697.6</v>
      </c>
      <c r="P35" s="287">
        <f>AO35</f>
        <v>2762.2</v>
      </c>
      <c r="Q35" s="183">
        <f t="shared" si="22"/>
        <v>5808.2620196900007</v>
      </c>
      <c r="R35" s="300">
        <f t="shared" si="23"/>
        <v>348.4620196900014</v>
      </c>
      <c r="S35" s="308">
        <f t="shared" si="14"/>
        <v>1540.08067323</v>
      </c>
      <c r="T35" s="291">
        <f t="shared" si="24"/>
        <v>4315.1849999999995</v>
      </c>
      <c r="U35" s="187">
        <v>4541.6000000000004</v>
      </c>
      <c r="V35" s="297">
        <f t="shared" si="25"/>
        <v>226.41500000000087</v>
      </c>
      <c r="W35" s="184">
        <f t="shared" si="15"/>
        <v>1662.1276929200005</v>
      </c>
      <c r="X35" s="190"/>
      <c r="Y35" s="197">
        <f t="shared" si="2"/>
        <v>348.4620196900014</v>
      </c>
      <c r="Z35" s="226"/>
      <c r="AA35" s="174">
        <v>5753.58</v>
      </c>
      <c r="AB35" s="175">
        <f t="shared" si="26"/>
        <v>4541.5883729999996</v>
      </c>
      <c r="AC35" s="176">
        <f t="shared" si="8"/>
        <v>6102.0420196900013</v>
      </c>
      <c r="AE35" s="183">
        <f t="shared" si="11"/>
        <v>20445093.582787834</v>
      </c>
      <c r="AG35" s="143">
        <f t="shared" si="12"/>
        <v>20450553.382787835</v>
      </c>
      <c r="AH35" s="128"/>
      <c r="AI35" s="221">
        <f t="shared" ref="AI35:AI55" si="31">AG35/(L35+H35)</f>
        <v>3520.9419467407783</v>
      </c>
      <c r="AJ35" s="128"/>
      <c r="AK35" s="183">
        <f>H35+L35</f>
        <v>5808.2620196900007</v>
      </c>
      <c r="AL35" s="183">
        <f t="shared" si="17"/>
        <v>5459.7662985085999</v>
      </c>
      <c r="AM35" s="187">
        <f t="shared" si="13"/>
        <v>-3.3701491399369843E-2</v>
      </c>
      <c r="AO35" s="187">
        <v>2762.2</v>
      </c>
      <c r="AP35" s="187"/>
      <c r="AQ35" s="187">
        <f t="shared" si="18"/>
        <v>348.49572118140077</v>
      </c>
      <c r="AR35" s="143"/>
      <c r="AS35" s="187">
        <v>4541.6000000000004</v>
      </c>
      <c r="AU35" s="273">
        <f t="shared" si="19"/>
        <v>1540.08067323</v>
      </c>
    </row>
    <row r="36" spans="1:47" s="192" customFormat="1" ht="31.5">
      <c r="A36" s="178"/>
      <c r="B36" s="193">
        <v>14</v>
      </c>
      <c r="C36" s="188" t="s">
        <v>118</v>
      </c>
      <c r="D36" s="189">
        <v>2.2000000000000002</v>
      </c>
      <c r="E36" s="189">
        <v>96186.13</v>
      </c>
      <c r="F36" s="180">
        <v>2635.1</v>
      </c>
      <c r="G36" s="180">
        <v>1605.4</v>
      </c>
      <c r="H36" s="182">
        <f t="shared" si="9"/>
        <v>1029.6999999999998</v>
      </c>
      <c r="I36" s="189">
        <v>185726.78040000002</v>
      </c>
      <c r="J36" s="189">
        <v>0</v>
      </c>
      <c r="K36" s="189">
        <v>185726.78040000002</v>
      </c>
      <c r="L36" s="182">
        <f t="shared" si="20"/>
        <v>3064.4918766000005</v>
      </c>
      <c r="M36" s="180">
        <v>962.3</v>
      </c>
      <c r="N36" s="181">
        <f t="shared" si="30"/>
        <v>3848.7</v>
      </c>
      <c r="O36" s="181">
        <v>1739</v>
      </c>
      <c r="P36" s="287">
        <f>AP36</f>
        <v>2109.6999999999998</v>
      </c>
      <c r="Q36" s="183">
        <f t="shared" si="22"/>
        <v>4094.1918766000003</v>
      </c>
      <c r="R36" s="300">
        <f t="shared" si="23"/>
        <v>245.49187660000052</v>
      </c>
      <c r="S36" s="308">
        <f t="shared" si="14"/>
        <v>1021.4972922000002</v>
      </c>
      <c r="T36" s="291">
        <f t="shared" si="24"/>
        <v>1145.7525000000001</v>
      </c>
      <c r="U36" s="187">
        <v>1205.8</v>
      </c>
      <c r="V36" s="297">
        <f t="shared" si="25"/>
        <v>60.0474999999999</v>
      </c>
      <c r="W36" s="184">
        <f>R36+S36-V36</f>
        <v>1206.9416688000008</v>
      </c>
      <c r="X36" s="190"/>
      <c r="Y36" s="197">
        <f t="shared" si="2"/>
        <v>245.49187660000052</v>
      </c>
      <c r="Z36" s="226"/>
      <c r="AA36" s="174">
        <v>1527.67</v>
      </c>
      <c r="AB36" s="175">
        <f t="shared" si="26"/>
        <v>1205.8663145</v>
      </c>
      <c r="AC36" s="176">
        <f t="shared" si="8"/>
        <v>1773.1618766000006</v>
      </c>
      <c r="AE36" s="183">
        <f t="shared" si="11"/>
        <v>14403590.943329511</v>
      </c>
      <c r="AG36" s="143">
        <f t="shared" si="12"/>
        <v>14407439.64332951</v>
      </c>
      <c r="AH36" s="128"/>
      <c r="AI36" s="221">
        <f t="shared" si="31"/>
        <v>3518.994731457015</v>
      </c>
      <c r="AJ36" s="128"/>
      <c r="AK36" s="183">
        <f t="shared" si="16"/>
        <v>4094.1918766000003</v>
      </c>
      <c r="AL36" s="183">
        <f t="shared" si="17"/>
        <v>3848.5403640039999</v>
      </c>
      <c r="AM36" s="187">
        <f t="shared" si="13"/>
        <v>-0.1596359959999063</v>
      </c>
      <c r="AO36" s="187"/>
      <c r="AP36" s="176">
        <v>2109.6999999999998</v>
      </c>
      <c r="AQ36" s="187">
        <f t="shared" si="18"/>
        <v>245.65151259600043</v>
      </c>
      <c r="AR36" s="143"/>
      <c r="AS36" s="187">
        <v>1205.8</v>
      </c>
      <c r="AU36" s="273">
        <f t="shared" si="19"/>
        <v>1021.4972922000002</v>
      </c>
    </row>
    <row r="37" spans="1:47" s="192" customFormat="1" ht="15.75" customHeight="1">
      <c r="A37" s="222"/>
      <c r="B37" s="193">
        <v>15</v>
      </c>
      <c r="C37" s="188" t="s">
        <v>33</v>
      </c>
      <c r="D37" s="189">
        <v>2.2000000000000002</v>
      </c>
      <c r="E37" s="189">
        <v>60003.23</v>
      </c>
      <c r="F37" s="180">
        <v>1443.6</v>
      </c>
      <c r="G37" s="180">
        <v>1047.8</v>
      </c>
      <c r="H37" s="182">
        <f t="shared" si="9"/>
        <v>395.79999999999995</v>
      </c>
      <c r="I37" s="189">
        <v>72261.928950000001</v>
      </c>
      <c r="J37" s="189">
        <v>0</v>
      </c>
      <c r="K37" s="189">
        <v>72261.928950000001</v>
      </c>
      <c r="L37" s="182">
        <f t="shared" si="20"/>
        <v>1192.3218276749999</v>
      </c>
      <c r="M37" s="180">
        <v>396.3</v>
      </c>
      <c r="N37" s="181">
        <f t="shared" si="30"/>
        <v>1493.1</v>
      </c>
      <c r="O37" s="181">
        <v>738.7</v>
      </c>
      <c r="P37" s="287">
        <f>AP37</f>
        <v>754.4</v>
      </c>
      <c r="Q37" s="183">
        <f t="shared" si="22"/>
        <v>1588.1218276749998</v>
      </c>
      <c r="R37" s="300">
        <f t="shared" si="23"/>
        <v>95.02182767499994</v>
      </c>
      <c r="S37" s="308">
        <f t="shared" si="14"/>
        <v>397.44060922500006</v>
      </c>
      <c r="T37" s="291">
        <f t="shared" si="24"/>
        <v>787.95749999999998</v>
      </c>
      <c r="U37" s="187">
        <v>829.3</v>
      </c>
      <c r="V37" s="297">
        <f t="shared" si="25"/>
        <v>41.342499999999973</v>
      </c>
      <c r="W37" s="184">
        <f t="shared" si="15"/>
        <v>451.11993690000003</v>
      </c>
      <c r="X37" s="190"/>
      <c r="Y37" s="197">
        <f t="shared" si="2"/>
        <v>95.02182767499994</v>
      </c>
      <c r="Z37" s="226"/>
      <c r="AA37" s="174">
        <v>1050.6099999999999</v>
      </c>
      <c r="AB37" s="175">
        <f t="shared" si="26"/>
        <v>829.29900350000003</v>
      </c>
      <c r="AC37" s="176">
        <f t="shared" si="8"/>
        <v>1145.6318276749998</v>
      </c>
      <c r="AE37" s="183">
        <f t="shared" si="11"/>
        <v>5575156.1129996413</v>
      </c>
      <c r="AG37" s="143">
        <f t="shared" si="12"/>
        <v>5576649.212999641</v>
      </c>
      <c r="AH37" s="128"/>
      <c r="AI37" s="221">
        <f t="shared" si="31"/>
        <v>3511.4744447306157</v>
      </c>
      <c r="AJ37" s="128"/>
      <c r="AK37" s="183">
        <f t="shared" si="16"/>
        <v>1588.1218276749998</v>
      </c>
      <c r="AL37" s="183">
        <f t="shared" si="17"/>
        <v>1492.8345180144997</v>
      </c>
      <c r="AM37" s="187">
        <f t="shared" si="13"/>
        <v>-0.26548198550017332</v>
      </c>
      <c r="AO37" s="187"/>
      <c r="AP37" s="176">
        <v>754.4</v>
      </c>
      <c r="AQ37" s="187">
        <f t="shared" si="18"/>
        <v>95.287309660500114</v>
      </c>
      <c r="AR37" s="143"/>
      <c r="AS37" s="187">
        <v>829.3</v>
      </c>
      <c r="AU37" s="186">
        <f t="shared" si="19"/>
        <v>397.44060922500006</v>
      </c>
    </row>
    <row r="38" spans="1:47">
      <c r="A38" s="222"/>
      <c r="B38" s="193">
        <v>16</v>
      </c>
      <c r="C38" s="188" t="s">
        <v>34</v>
      </c>
      <c r="D38" s="189">
        <v>2.2000000000000002</v>
      </c>
      <c r="E38" s="189">
        <v>275239.8</v>
      </c>
      <c r="F38" s="180">
        <v>7918.6589999999997</v>
      </c>
      <c r="G38" s="180">
        <v>8257.17</v>
      </c>
      <c r="H38" s="182">
        <f t="shared" si="9"/>
        <v>-338.51100000000042</v>
      </c>
      <c r="I38" s="189">
        <v>294610.79885000002</v>
      </c>
      <c r="J38" s="189">
        <v>0</v>
      </c>
      <c r="K38" s="189">
        <v>294610.79885000002</v>
      </c>
      <c r="L38" s="182">
        <f t="shared" si="20"/>
        <v>4861.078181025</v>
      </c>
      <c r="M38" s="180">
        <v>0</v>
      </c>
      <c r="N38" s="181">
        <f t="shared" si="30"/>
        <v>7982.4</v>
      </c>
      <c r="O38" s="181">
        <v>7982.4</v>
      </c>
      <c r="P38" s="287">
        <f>AP38</f>
        <v>0</v>
      </c>
      <c r="Q38" s="183">
        <f t="shared" si="22"/>
        <v>4522.5671810249996</v>
      </c>
      <c r="R38" s="300">
        <f t="shared" si="23"/>
        <v>-3459.832818975</v>
      </c>
      <c r="S38" s="308">
        <f t="shared" si="14"/>
        <v>1620.3593936750003</v>
      </c>
      <c r="T38" s="291">
        <f t="shared" si="24"/>
        <v>858.6975000000001</v>
      </c>
      <c r="U38" s="232">
        <v>0</v>
      </c>
      <c r="V38" s="298">
        <f>U38-T38</f>
        <v>-858.6975000000001</v>
      </c>
      <c r="W38" s="299">
        <f>R38+S38-V38</f>
        <v>-980.77592529999959</v>
      </c>
      <c r="X38" s="143"/>
      <c r="Y38" s="185"/>
      <c r="Z38" s="186">
        <f>R38</f>
        <v>-3459.832818975</v>
      </c>
      <c r="AA38" s="174">
        <v>1144.93</v>
      </c>
      <c r="AB38" s="175">
        <f t="shared" si="26"/>
        <v>903.75049550000017</v>
      </c>
      <c r="AC38" s="232">
        <f t="shared" si="8"/>
        <v>-2314.9028189749997</v>
      </c>
      <c r="AD38" s="143">
        <f>AC38</f>
        <v>-2314.9028189749997</v>
      </c>
      <c r="AE38" s="183"/>
      <c r="AG38" s="143">
        <f t="shared" si="12"/>
        <v>7982.4</v>
      </c>
      <c r="AI38" s="221">
        <f t="shared" si="31"/>
        <v>1.7650152403464927</v>
      </c>
      <c r="AK38" s="183">
        <f t="shared" si="16"/>
        <v>4522.5671810249996</v>
      </c>
      <c r="AL38" s="232">
        <f>N38</f>
        <v>7982.4</v>
      </c>
      <c r="AM38" s="187">
        <f t="shared" si="13"/>
        <v>0</v>
      </c>
      <c r="AO38" s="187"/>
      <c r="AP38" s="187">
        <v>0</v>
      </c>
      <c r="AQ38" s="233">
        <v>0</v>
      </c>
      <c r="AR38" s="143"/>
      <c r="AS38" s="232"/>
      <c r="AU38" s="186">
        <f t="shared" si="19"/>
        <v>1620.3593936750003</v>
      </c>
    </row>
    <row r="39" spans="1:47" ht="15.75" customHeight="1">
      <c r="A39" s="222"/>
      <c r="B39" s="193">
        <v>17</v>
      </c>
      <c r="C39" s="188" t="s">
        <v>35</v>
      </c>
      <c r="D39" s="189">
        <v>2.2000000000000002</v>
      </c>
      <c r="E39" s="189">
        <v>85851.003849999994</v>
      </c>
      <c r="F39" s="180">
        <v>1899.4580000000001</v>
      </c>
      <c r="G39" s="180">
        <v>1390.6089999999999</v>
      </c>
      <c r="H39" s="182">
        <f t="shared" si="9"/>
        <v>508.84900000000016</v>
      </c>
      <c r="I39" s="189">
        <v>89522.48851000001</v>
      </c>
      <c r="J39" s="189">
        <v>0</v>
      </c>
      <c r="K39" s="189">
        <v>89522.48851000001</v>
      </c>
      <c r="L39" s="182">
        <f t="shared" si="20"/>
        <v>1477.1210604150003</v>
      </c>
      <c r="M39" s="180">
        <v>0</v>
      </c>
      <c r="N39" s="181">
        <f t="shared" si="30"/>
        <v>1867</v>
      </c>
      <c r="O39" s="181">
        <v>1054.2</v>
      </c>
      <c r="P39" s="287">
        <f>AP39</f>
        <v>812.8</v>
      </c>
      <c r="Q39" s="183">
        <f t="shared" si="22"/>
        <v>1985.9700604150005</v>
      </c>
      <c r="R39" s="300">
        <f t="shared" si="23"/>
        <v>118.97006041500049</v>
      </c>
      <c r="S39" s="308">
        <f t="shared" si="14"/>
        <v>492.37368680500009</v>
      </c>
      <c r="T39" s="291">
        <f t="shared" si="24"/>
        <v>1474.9275</v>
      </c>
      <c r="U39" s="301">
        <v>1552.3</v>
      </c>
      <c r="V39" s="301">
        <f t="shared" si="25"/>
        <v>77.372499999999945</v>
      </c>
      <c r="W39" s="184">
        <f t="shared" si="15"/>
        <v>533.97124722000058</v>
      </c>
      <c r="X39" s="143"/>
      <c r="Y39" s="197">
        <f t="shared" si="2"/>
        <v>118.97006041500049</v>
      </c>
      <c r="Z39" s="198"/>
      <c r="AA39" s="174">
        <v>1966.57</v>
      </c>
      <c r="AB39" s="175">
        <f t="shared" si="26"/>
        <v>1552.3120295000001</v>
      </c>
      <c r="AC39" s="176">
        <f t="shared" si="8"/>
        <v>2085.5400604150004</v>
      </c>
      <c r="AE39" s="183">
        <f>R39*$R$87</f>
        <v>6980255.7561322665</v>
      </c>
      <c r="AG39" s="143">
        <f t="shared" si="12"/>
        <v>6982122.7561322665</v>
      </c>
      <c r="AI39" s="221">
        <f t="shared" si="31"/>
        <v>3515.7240762598603</v>
      </c>
      <c r="AK39" s="183">
        <f t="shared" si="16"/>
        <v>1985.9700604150005</v>
      </c>
      <c r="AL39" s="183">
        <f t="shared" si="17"/>
        <v>1866.8118567901004</v>
      </c>
      <c r="AM39" s="187">
        <f t="shared" si="13"/>
        <v>-0.18814320989963562</v>
      </c>
      <c r="AO39" s="187"/>
      <c r="AP39" s="176">
        <v>812.8</v>
      </c>
      <c r="AQ39" s="187">
        <f t="shared" si="18"/>
        <v>119.15820362490012</v>
      </c>
      <c r="AR39" s="143"/>
      <c r="AS39" s="187">
        <v>1552.3</v>
      </c>
      <c r="AU39" s="186">
        <f t="shared" si="19"/>
        <v>492.37368680500009</v>
      </c>
    </row>
    <row r="40" spans="1:47">
      <c r="A40" s="222"/>
      <c r="B40" s="193">
        <v>18</v>
      </c>
      <c r="C40" s="188" t="s">
        <v>36</v>
      </c>
      <c r="D40" s="189">
        <v>2.2000000000000002</v>
      </c>
      <c r="E40" s="189">
        <v>103249.088</v>
      </c>
      <c r="F40" s="180">
        <v>2738.2489999999998</v>
      </c>
      <c r="G40" s="180">
        <v>2360.0390000000002</v>
      </c>
      <c r="H40" s="182">
        <f t="shared" si="9"/>
        <v>378.20999999999958</v>
      </c>
      <c r="I40" s="189">
        <v>183781.90654</v>
      </c>
      <c r="J40" s="189">
        <v>0</v>
      </c>
      <c r="K40" s="189">
        <v>183781.90654</v>
      </c>
      <c r="L40" s="182">
        <f t="shared" si="20"/>
        <v>3032.4014579099999</v>
      </c>
      <c r="M40" s="180">
        <v>1016.97</v>
      </c>
      <c r="N40" s="181">
        <f t="shared" si="30"/>
        <v>3206.2</v>
      </c>
      <c r="O40" s="181">
        <v>1207.9000000000001</v>
      </c>
      <c r="P40" s="287">
        <f>AP40</f>
        <v>1998.3</v>
      </c>
      <c r="Q40" s="183">
        <f t="shared" si="22"/>
        <v>3410.6114579099994</v>
      </c>
      <c r="R40" s="300">
        <f t="shared" si="23"/>
        <v>204.41145790999963</v>
      </c>
      <c r="S40" s="308">
        <f t="shared" si="14"/>
        <v>1010.8004859700001</v>
      </c>
      <c r="T40" s="291">
        <f t="shared" si="24"/>
        <v>1576.7400000000002</v>
      </c>
      <c r="U40" s="301">
        <v>1659.4</v>
      </c>
      <c r="V40" s="301">
        <f t="shared" si="25"/>
        <v>82.659999999999854</v>
      </c>
      <c r="W40" s="184">
        <f t="shared" si="15"/>
        <v>1132.5519438799997</v>
      </c>
      <c r="X40" s="143"/>
      <c r="Y40" s="197">
        <f t="shared" si="2"/>
        <v>204.41145790999963</v>
      </c>
      <c r="Z40" s="198"/>
      <c r="AA40" s="174">
        <v>2102.3200000000002</v>
      </c>
      <c r="AB40" s="175">
        <f t="shared" si="26"/>
        <v>1659.4662920000003</v>
      </c>
      <c r="AC40" s="176">
        <f t="shared" si="8"/>
        <v>2306.7314579099998</v>
      </c>
      <c r="AE40" s="183">
        <f>R40*$R$87</f>
        <v>11993305.296462286</v>
      </c>
      <c r="AG40" s="143">
        <f t="shared" si="12"/>
        <v>11996511.496462286</v>
      </c>
      <c r="AI40" s="221">
        <f t="shared" si="31"/>
        <v>3517.4078444613183</v>
      </c>
      <c r="AK40" s="183">
        <f t="shared" si="16"/>
        <v>3410.6114579099994</v>
      </c>
      <c r="AL40" s="183">
        <f t="shared" si="17"/>
        <v>3205.9747704353995</v>
      </c>
      <c r="AM40" s="187">
        <f t="shared" si="13"/>
        <v>-0.22522956460034038</v>
      </c>
      <c r="AO40" s="187"/>
      <c r="AP40" s="176">
        <v>1998.3</v>
      </c>
      <c r="AQ40" s="187">
        <f t="shared" si="18"/>
        <v>204.63668747459997</v>
      </c>
      <c r="AR40" s="143"/>
      <c r="AS40" s="227">
        <v>1659.4</v>
      </c>
      <c r="AU40" s="186">
        <f t="shared" si="19"/>
        <v>1010.8004859700001</v>
      </c>
    </row>
    <row r="41" spans="1:47" ht="15.75" customHeight="1">
      <c r="A41" s="222"/>
      <c r="B41" s="193">
        <v>19</v>
      </c>
      <c r="C41" s="188" t="s">
        <v>37</v>
      </c>
      <c r="D41" s="189">
        <v>2.2000000000000002</v>
      </c>
      <c r="E41" s="189">
        <v>201349.76139</v>
      </c>
      <c r="F41" s="180">
        <v>5282.79331</v>
      </c>
      <c r="G41" s="180">
        <v>3871.4</v>
      </c>
      <c r="H41" s="182">
        <f t="shared" si="9"/>
        <v>1411.3933099999999</v>
      </c>
      <c r="I41" s="189">
        <v>347518.99904999998</v>
      </c>
      <c r="J41" s="189">
        <v>0</v>
      </c>
      <c r="K41" s="189">
        <v>347518.99904999998</v>
      </c>
      <c r="L41" s="182">
        <f t="shared" si="20"/>
        <v>5734.0634843250009</v>
      </c>
      <c r="M41" s="180">
        <v>1411.3933100000002</v>
      </c>
      <c r="N41" s="181">
        <f t="shared" si="30"/>
        <v>6716.7000000000007</v>
      </c>
      <c r="O41" s="181">
        <v>2725.4</v>
      </c>
      <c r="P41" s="287">
        <f>AO41</f>
        <v>3991.3</v>
      </c>
      <c r="Q41" s="183">
        <f t="shared" si="22"/>
        <v>7145.4567943250004</v>
      </c>
      <c r="R41" s="300">
        <f t="shared" si="23"/>
        <v>428.75679432499965</v>
      </c>
      <c r="S41" s="308">
        <f t="shared" si="14"/>
        <v>1911.3544947750001</v>
      </c>
      <c r="T41" s="291">
        <f t="shared" si="24"/>
        <v>1064.5425</v>
      </c>
      <c r="U41" s="301">
        <v>1120.4000000000001</v>
      </c>
      <c r="V41" s="301">
        <f t="shared" si="25"/>
        <v>55.857500000000073</v>
      </c>
      <c r="W41" s="184">
        <f t="shared" si="15"/>
        <v>2284.2537890999997</v>
      </c>
      <c r="X41" s="143"/>
      <c r="Y41" s="197">
        <f t="shared" si="2"/>
        <v>428.75679432499965</v>
      </c>
      <c r="Z41" s="198"/>
      <c r="AA41" s="174">
        <v>1419.39</v>
      </c>
      <c r="AB41" s="175">
        <f t="shared" si="26"/>
        <v>1120.3954965</v>
      </c>
      <c r="AC41" s="176">
        <f t="shared" si="8"/>
        <v>1848.1467943249997</v>
      </c>
      <c r="AE41" s="183">
        <f>R41*$R$87</f>
        <v>25156178.547174565</v>
      </c>
      <c r="AG41" s="143">
        <f t="shared" si="12"/>
        <v>25162895.247174565</v>
      </c>
      <c r="AI41" s="221">
        <f t="shared" si="31"/>
        <v>3521.5236718188835</v>
      </c>
      <c r="AK41" s="183">
        <f t="shared" si="16"/>
        <v>7145.4567943250004</v>
      </c>
      <c r="AL41" s="183">
        <f t="shared" si="17"/>
        <v>6716.7293866655</v>
      </c>
      <c r="AM41" s="187">
        <f t="shared" si="13"/>
        <v>2.9386665499259834E-2</v>
      </c>
      <c r="AO41" s="187">
        <v>3991.3</v>
      </c>
      <c r="AP41" s="187"/>
      <c r="AQ41" s="187">
        <f t="shared" si="18"/>
        <v>428.72740765950039</v>
      </c>
      <c r="AR41" s="143"/>
      <c r="AS41" s="187">
        <v>1120.4000000000001</v>
      </c>
      <c r="AU41" s="186">
        <f t="shared" si="19"/>
        <v>1911.3544947750001</v>
      </c>
    </row>
    <row r="42" spans="1:47">
      <c r="A42" s="222"/>
      <c r="B42" s="193">
        <v>20</v>
      </c>
      <c r="C42" s="188" t="s">
        <v>38</v>
      </c>
      <c r="D42" s="189">
        <v>2.2000000000000002</v>
      </c>
      <c r="E42" s="189">
        <v>146418.83299</v>
      </c>
      <c r="F42" s="180">
        <v>2709.4389999999999</v>
      </c>
      <c r="G42" s="180">
        <v>2152.2910000000002</v>
      </c>
      <c r="H42" s="182">
        <f t="shared" si="9"/>
        <v>557.14799999999968</v>
      </c>
      <c r="I42" s="189">
        <v>113040.19804</v>
      </c>
      <c r="J42" s="189">
        <v>0</v>
      </c>
      <c r="K42" s="189">
        <v>113040.19804</v>
      </c>
      <c r="L42" s="182">
        <f t="shared" si="20"/>
        <v>1865.1632676600002</v>
      </c>
      <c r="M42" s="180">
        <v>0</v>
      </c>
      <c r="N42" s="181">
        <f t="shared" si="30"/>
        <v>3138.9</v>
      </c>
      <c r="O42" s="181">
        <v>3138.9</v>
      </c>
      <c r="P42" s="287">
        <f>AP42</f>
        <v>0</v>
      </c>
      <c r="Q42" s="183">
        <f t="shared" si="22"/>
        <v>2422.3112676599999</v>
      </c>
      <c r="R42" s="300">
        <f t="shared" si="23"/>
        <v>-716.58873234000021</v>
      </c>
      <c r="S42" s="308">
        <f t="shared" si="14"/>
        <v>621.72108922000007</v>
      </c>
      <c r="T42" s="291">
        <f t="shared" si="24"/>
        <v>808.85249999999996</v>
      </c>
      <c r="U42" s="232">
        <v>134.69999999999999</v>
      </c>
      <c r="V42" s="298">
        <f>U42-T42</f>
        <v>-674.15249999999992</v>
      </c>
      <c r="W42" s="184">
        <f t="shared" si="15"/>
        <v>579.28485687999978</v>
      </c>
      <c r="X42" s="143"/>
      <c r="Y42" s="185"/>
      <c r="Z42" s="186">
        <f>R42</f>
        <v>-716.58873234000021</v>
      </c>
      <c r="AA42" s="174">
        <v>1078.47</v>
      </c>
      <c r="AB42" s="175">
        <f t="shared" si="26"/>
        <v>851.29029449999996</v>
      </c>
      <c r="AC42" s="176">
        <f t="shared" si="8"/>
        <v>361.88126765999982</v>
      </c>
      <c r="AE42" s="183"/>
      <c r="AG42" s="143">
        <f t="shared" si="12"/>
        <v>3138.9</v>
      </c>
      <c r="AI42" s="221">
        <f t="shared" si="31"/>
        <v>1.2958285096994322</v>
      </c>
      <c r="AK42" s="183">
        <f t="shared" si="16"/>
        <v>2422.3112676599999</v>
      </c>
      <c r="AL42" s="232">
        <f>N42</f>
        <v>3138.9</v>
      </c>
      <c r="AM42" s="187">
        <f>AL42-N42</f>
        <v>0</v>
      </c>
      <c r="AO42" s="187"/>
      <c r="AP42" s="187">
        <v>0</v>
      </c>
      <c r="AQ42" s="187">
        <f>Y42-AM42</f>
        <v>0</v>
      </c>
      <c r="AR42" s="143"/>
      <c r="AS42" s="232">
        <v>134.69999999999999</v>
      </c>
      <c r="AU42" s="186">
        <f t="shared" si="19"/>
        <v>621.72108922000007</v>
      </c>
    </row>
    <row r="43" spans="1:47" ht="15.75" customHeight="1">
      <c r="A43" s="222"/>
      <c r="B43" s="193">
        <v>21</v>
      </c>
      <c r="C43" s="188" t="s">
        <v>39</v>
      </c>
      <c r="D43" s="189">
        <v>2.2000000000000002</v>
      </c>
      <c r="E43" s="189">
        <v>367294.05900000001</v>
      </c>
      <c r="F43" s="180">
        <v>10593.492</v>
      </c>
      <c r="G43" s="180">
        <v>7534.6909999999998</v>
      </c>
      <c r="H43" s="182">
        <f t="shared" si="9"/>
        <v>3058.8010000000004</v>
      </c>
      <c r="I43" s="189">
        <v>505057.96623000002</v>
      </c>
      <c r="J43" s="189">
        <v>0</v>
      </c>
      <c r="K43" s="189">
        <v>505057.96623000002</v>
      </c>
      <c r="L43" s="182">
        <f t="shared" si="20"/>
        <v>8333.4564427950027</v>
      </c>
      <c r="M43" s="180">
        <v>0</v>
      </c>
      <c r="N43" s="181">
        <f t="shared" si="30"/>
        <v>10708.7</v>
      </c>
      <c r="O43" s="181">
        <f>3029.1</f>
        <v>3029.1</v>
      </c>
      <c r="P43" s="287">
        <f>AO43</f>
        <v>7679.6</v>
      </c>
      <c r="Q43" s="183">
        <f t="shared" si="22"/>
        <v>11392.257442795002</v>
      </c>
      <c r="R43" s="300">
        <f t="shared" si="23"/>
        <v>683.55744279500141</v>
      </c>
      <c r="S43" s="308">
        <f>I43*2.2%/4</f>
        <v>2777.8188142650006</v>
      </c>
      <c r="T43" s="291">
        <f t="shared" si="24"/>
        <v>4887.5249999999996</v>
      </c>
      <c r="U43" s="301">
        <v>5143.8999999999996</v>
      </c>
      <c r="V43" s="301">
        <f t="shared" si="25"/>
        <v>256.375</v>
      </c>
      <c r="W43" s="184">
        <f t="shared" si="15"/>
        <v>3205.001257060002</v>
      </c>
      <c r="X43" s="143"/>
      <c r="Y43" s="197">
        <f>R43</f>
        <v>683.55744279500141</v>
      </c>
      <c r="Z43" s="198"/>
      <c r="AA43" s="174">
        <v>6516.7</v>
      </c>
      <c r="AB43" s="175">
        <f t="shared" si="26"/>
        <v>5143.9571449999994</v>
      </c>
      <c r="AC43" s="176">
        <f t="shared" si="8"/>
        <v>7200.2574427950012</v>
      </c>
      <c r="AE43" s="183">
        <f>R43*$R$87</f>
        <v>40105937.225490831</v>
      </c>
      <c r="AG43" s="143">
        <f t="shared" si="12"/>
        <v>40116645.925490834</v>
      </c>
      <c r="AI43" s="221">
        <f t="shared" si="31"/>
        <v>3521.3956607750715</v>
      </c>
      <c r="AK43" s="183">
        <f t="shared" si="16"/>
        <v>11392.257442795002</v>
      </c>
      <c r="AL43" s="183">
        <f t="shared" si="17"/>
        <v>10708.721996227301</v>
      </c>
      <c r="AM43" s="187">
        <f t="shared" si="13"/>
        <v>2.1996227300405735E-2</v>
      </c>
      <c r="AO43" s="187">
        <v>7679.6</v>
      </c>
      <c r="AP43" s="187"/>
      <c r="AQ43" s="187">
        <f t="shared" si="18"/>
        <v>683.535446567701</v>
      </c>
      <c r="AR43" s="143"/>
      <c r="AS43" s="227">
        <v>5143.8999999999996</v>
      </c>
      <c r="AT43" s="235">
        <v>41527</v>
      </c>
      <c r="AU43" s="186">
        <f t="shared" si="19"/>
        <v>2777.8188142650006</v>
      </c>
    </row>
    <row r="44" spans="1:47" s="192" customFormat="1">
      <c r="A44" s="222"/>
      <c r="B44" s="193">
        <v>22</v>
      </c>
      <c r="C44" s="188" t="s">
        <v>40</v>
      </c>
      <c r="D44" s="189">
        <v>2.2000000000000002</v>
      </c>
      <c r="E44" s="189">
        <v>21278.67</v>
      </c>
      <c r="F44" s="180">
        <v>1048</v>
      </c>
      <c r="G44" s="180">
        <v>1048</v>
      </c>
      <c r="H44" s="182">
        <f t="shared" si="9"/>
        <v>0</v>
      </c>
      <c r="I44" s="189">
        <v>133265.05181</v>
      </c>
      <c r="J44" s="189">
        <v>0</v>
      </c>
      <c r="K44" s="189">
        <v>133265.05181</v>
      </c>
      <c r="L44" s="182">
        <f t="shared" si="20"/>
        <v>2198.8733548650002</v>
      </c>
      <c r="M44" s="180"/>
      <c r="N44" s="181">
        <f t="shared" si="30"/>
        <v>2067.1</v>
      </c>
      <c r="O44" s="181">
        <v>527.6</v>
      </c>
      <c r="P44" s="287">
        <f>AP44</f>
        <v>1539.5</v>
      </c>
      <c r="Q44" s="183">
        <f t="shared" si="22"/>
        <v>2198.8733548650002</v>
      </c>
      <c r="R44" s="300">
        <f t="shared" si="23"/>
        <v>131.77335486500033</v>
      </c>
      <c r="S44" s="308">
        <f t="shared" si="14"/>
        <v>732.95778495500008</v>
      </c>
      <c r="T44" s="291">
        <f t="shared" si="24"/>
        <v>186.5025</v>
      </c>
      <c r="U44" s="301">
        <v>196.2</v>
      </c>
      <c r="V44" s="301">
        <f t="shared" si="25"/>
        <v>9.6974999999999909</v>
      </c>
      <c r="W44" s="184">
        <f t="shared" si="15"/>
        <v>855.03363982000042</v>
      </c>
      <c r="X44" s="190"/>
      <c r="Y44" s="197">
        <f t="shared" si="2"/>
        <v>131.77335486500033</v>
      </c>
      <c r="Z44" s="226"/>
      <c r="AA44" s="174">
        <v>248.67</v>
      </c>
      <c r="AB44" s="175">
        <f t="shared" si="26"/>
        <v>196.28766450000001</v>
      </c>
      <c r="AC44" s="176">
        <f t="shared" si="8"/>
        <v>380.44335486500029</v>
      </c>
      <c r="AE44" s="183">
        <f>R44*$R$87</f>
        <v>7731455.4232612858</v>
      </c>
      <c r="AG44" s="143">
        <f t="shared" si="12"/>
        <v>7733522.5232612854</v>
      </c>
      <c r="AH44" s="128"/>
      <c r="AI44" s="221">
        <f t="shared" si="31"/>
        <v>3517.038626235973</v>
      </c>
      <c r="AJ44" s="128"/>
      <c r="AK44" s="183">
        <f t="shared" si="16"/>
        <v>2198.8733548650002</v>
      </c>
      <c r="AL44" s="183">
        <f t="shared" si="17"/>
        <v>2066.9409535731002</v>
      </c>
      <c r="AM44" s="187">
        <f t="shared" si="13"/>
        <v>-0.15904642689974935</v>
      </c>
      <c r="AO44" s="187"/>
      <c r="AP44" s="176">
        <v>1539.5</v>
      </c>
      <c r="AQ44" s="187">
        <f t="shared" si="18"/>
        <v>131.93240129190008</v>
      </c>
      <c r="AR44" s="143"/>
      <c r="AS44" s="187">
        <v>196.2</v>
      </c>
      <c r="AU44" s="186">
        <f t="shared" si="19"/>
        <v>732.95778495500008</v>
      </c>
    </row>
    <row r="45" spans="1:47" ht="15.75" customHeight="1">
      <c r="A45" s="222"/>
      <c r="B45" s="193">
        <v>23</v>
      </c>
      <c r="C45" s="188" t="s">
        <v>41</v>
      </c>
      <c r="D45" s="189">
        <v>2.2000000000000002</v>
      </c>
      <c r="E45" s="189">
        <v>97788.331099999996</v>
      </c>
      <c r="F45" s="181">
        <v>2145.4079999999999</v>
      </c>
      <c r="G45" s="181">
        <v>1568.703</v>
      </c>
      <c r="H45" s="182">
        <f t="shared" si="9"/>
        <v>576.70499999999993</v>
      </c>
      <c r="I45" s="189">
        <v>105720.64542</v>
      </c>
      <c r="J45" s="189">
        <v>0</v>
      </c>
      <c r="K45" s="189">
        <v>105720.64542</v>
      </c>
      <c r="L45" s="182">
        <f t="shared" si="20"/>
        <v>1744.3906494299999</v>
      </c>
      <c r="M45" s="181">
        <v>576.70500000000004</v>
      </c>
      <c r="N45" s="181">
        <f t="shared" si="30"/>
        <v>2182</v>
      </c>
      <c r="O45" s="181">
        <v>1013.5</v>
      </c>
      <c r="P45" s="287">
        <f>AP45</f>
        <v>1168.5</v>
      </c>
      <c r="Q45" s="183">
        <f t="shared" si="22"/>
        <v>2321.0956494299999</v>
      </c>
      <c r="R45" s="300">
        <f t="shared" si="23"/>
        <v>139.09564942999987</v>
      </c>
      <c r="S45" s="308">
        <f t="shared" si="14"/>
        <v>581.46354981000002</v>
      </c>
      <c r="T45" s="291">
        <f t="shared" si="24"/>
        <v>285.73500000000001</v>
      </c>
      <c r="U45" s="301">
        <v>300.7</v>
      </c>
      <c r="V45" s="301">
        <f t="shared" si="25"/>
        <v>14.964999999999975</v>
      </c>
      <c r="W45" s="184">
        <f t="shared" si="15"/>
        <v>705.59419923999985</v>
      </c>
      <c r="X45" s="143"/>
      <c r="Y45" s="197">
        <f t="shared" si="2"/>
        <v>139.09564942999987</v>
      </c>
      <c r="Z45" s="198"/>
      <c r="AA45" s="174">
        <v>380.98</v>
      </c>
      <c r="AB45" s="175">
        <f t="shared" si="26"/>
        <v>300.726563</v>
      </c>
      <c r="AC45" s="176">
        <f t="shared" si="8"/>
        <v>520.07564942999988</v>
      </c>
      <c r="AE45" s="183">
        <f>R45*$R$87</f>
        <v>8161071.8209259007</v>
      </c>
      <c r="AG45" s="143">
        <f t="shared" si="12"/>
        <v>8163253.8209259007</v>
      </c>
      <c r="AI45" s="221">
        <f t="shared" si="31"/>
        <v>3516.9829485185505</v>
      </c>
      <c r="AK45" s="183">
        <f t="shared" si="16"/>
        <v>2321.0956494299999</v>
      </c>
      <c r="AL45" s="183">
        <f t="shared" si="17"/>
        <v>2181.8299104641997</v>
      </c>
      <c r="AM45" s="187">
        <f t="shared" si="13"/>
        <v>-0.17008953580034358</v>
      </c>
      <c r="AO45" s="187"/>
      <c r="AP45" s="176">
        <v>1168.5</v>
      </c>
      <c r="AQ45" s="187">
        <f t="shared" si="18"/>
        <v>139.26573896580021</v>
      </c>
      <c r="AR45" s="143"/>
      <c r="AS45" s="187">
        <v>300.7</v>
      </c>
      <c r="AU45" s="186">
        <f t="shared" si="19"/>
        <v>581.46354981000002</v>
      </c>
    </row>
    <row r="46" spans="1:47">
      <c r="A46" s="222"/>
      <c r="B46" s="193">
        <v>24</v>
      </c>
      <c r="C46" s="188" t="s">
        <v>42</v>
      </c>
      <c r="D46" s="189">
        <v>2.2000000000000002</v>
      </c>
      <c r="E46" s="189">
        <v>209071.02137</v>
      </c>
      <c r="F46" s="180">
        <v>4711.2033000000001</v>
      </c>
      <c r="G46" s="180">
        <v>4419.3932300000006</v>
      </c>
      <c r="H46" s="182">
        <f t="shared" si="9"/>
        <v>291.81006999999954</v>
      </c>
      <c r="I46" s="189">
        <v>281560.61057999998</v>
      </c>
      <c r="J46" s="189">
        <v>0</v>
      </c>
      <c r="K46" s="189">
        <v>281560.61057999998</v>
      </c>
      <c r="L46" s="182">
        <f t="shared" si="20"/>
        <v>4645.7500745699999</v>
      </c>
      <c r="M46" s="180">
        <v>1413.0490199999999</v>
      </c>
      <c r="N46" s="181">
        <f t="shared" si="30"/>
        <v>4641.5</v>
      </c>
      <c r="O46" s="181">
        <v>2377.6</v>
      </c>
      <c r="P46" s="287">
        <f>AP46</f>
        <v>2263.9</v>
      </c>
      <c r="Q46" s="183">
        <f t="shared" si="22"/>
        <v>4937.5601445699995</v>
      </c>
      <c r="R46" s="300">
        <f t="shared" si="23"/>
        <v>296.06014456999947</v>
      </c>
      <c r="S46" s="308">
        <f t="shared" si="14"/>
        <v>1548.5833581900001</v>
      </c>
      <c r="T46" s="291">
        <f t="shared" si="24"/>
        <v>2622.2625000000003</v>
      </c>
      <c r="U46" s="187">
        <v>2759.8</v>
      </c>
      <c r="V46" s="297">
        <f t="shared" si="25"/>
        <v>137.53749999999991</v>
      </c>
      <c r="W46" s="184">
        <f t="shared" si="15"/>
        <v>1707.1060027599997</v>
      </c>
      <c r="X46" s="143"/>
      <c r="Y46" s="197">
        <f t="shared" si="2"/>
        <v>296.06014456999947</v>
      </c>
      <c r="Z46" s="198"/>
      <c r="AA46" s="174">
        <v>3496.35</v>
      </c>
      <c r="AB46" s="175">
        <f t="shared" si="26"/>
        <v>2759.8438725000001</v>
      </c>
      <c r="AC46" s="176">
        <f t="shared" si="8"/>
        <v>3792.4101445699994</v>
      </c>
      <c r="AE46" s="183">
        <f>R46*$R$87</f>
        <v>17370551.221772119</v>
      </c>
      <c r="AG46" s="143">
        <f t="shared" si="12"/>
        <v>17375192.721772119</v>
      </c>
      <c r="AI46" s="221">
        <f t="shared" si="31"/>
        <v>3518.9835086627149</v>
      </c>
      <c r="AK46" s="183">
        <f t="shared" si="16"/>
        <v>4937.5601445699995</v>
      </c>
      <c r="AL46" s="183">
        <f t="shared" si="17"/>
        <v>4641.3065358957992</v>
      </c>
      <c r="AM46" s="187">
        <f t="shared" si="13"/>
        <v>-0.19346410420075699</v>
      </c>
      <c r="AO46" s="187"/>
      <c r="AP46" s="176">
        <v>2263.9</v>
      </c>
      <c r="AQ46" s="187">
        <f t="shared" si="18"/>
        <v>296.25360867420022</v>
      </c>
      <c r="AR46" s="143"/>
      <c r="AS46" s="187">
        <v>2759.8</v>
      </c>
      <c r="AU46" s="186">
        <f t="shared" si="19"/>
        <v>1548.5833581900001</v>
      </c>
    </row>
    <row r="47" spans="1:47" ht="15.75" customHeight="1">
      <c r="A47" s="237"/>
      <c r="B47" s="193">
        <v>25</v>
      </c>
      <c r="C47" s="238" t="s">
        <v>44</v>
      </c>
      <c r="D47" s="189">
        <v>2.2000000000000002</v>
      </c>
      <c r="E47" s="189">
        <v>43702.07</v>
      </c>
      <c r="F47" s="180">
        <v>973.06700000000001</v>
      </c>
      <c r="G47" s="180">
        <v>717.97</v>
      </c>
      <c r="H47" s="182">
        <f t="shared" si="9"/>
        <v>255.09699999999998</v>
      </c>
      <c r="I47" s="189">
        <v>44948.879719999997</v>
      </c>
      <c r="J47" s="189">
        <v>0</v>
      </c>
      <c r="K47" s="189">
        <v>44948.879719999997</v>
      </c>
      <c r="L47" s="182">
        <f t="shared" si="20"/>
        <v>741.65651537999997</v>
      </c>
      <c r="M47" s="180">
        <v>255.09700000000001</v>
      </c>
      <c r="N47" s="181">
        <f t="shared" si="30"/>
        <v>937</v>
      </c>
      <c r="O47" s="181">
        <v>824.2</v>
      </c>
      <c r="P47" s="287">
        <f>AO47</f>
        <v>112.8</v>
      </c>
      <c r="Q47" s="183">
        <f t="shared" si="22"/>
        <v>996.75351537999995</v>
      </c>
      <c r="R47" s="300">
        <f t="shared" si="23"/>
        <v>59.753515379999953</v>
      </c>
      <c r="S47" s="308">
        <f t="shared" si="14"/>
        <v>247.21883846</v>
      </c>
      <c r="T47" s="291">
        <f t="shared" si="24"/>
        <v>135.29249999999999</v>
      </c>
      <c r="U47" s="187">
        <v>142.4</v>
      </c>
      <c r="V47" s="297">
        <f t="shared" si="25"/>
        <v>7.1075000000000159</v>
      </c>
      <c r="W47" s="184">
        <f t="shared" si="15"/>
        <v>299.86485383999997</v>
      </c>
      <c r="X47" s="143"/>
      <c r="Y47" s="197">
        <f t="shared" si="2"/>
        <v>59.753515379999953</v>
      </c>
      <c r="Z47" s="198"/>
      <c r="AA47" s="174">
        <v>180.39</v>
      </c>
      <c r="AB47" s="175">
        <f t="shared" si="26"/>
        <v>142.39084649999998</v>
      </c>
      <c r="AC47" s="176">
        <f t="shared" si="8"/>
        <v>240.14351537999994</v>
      </c>
      <c r="AE47" s="183">
        <f>R47*$R$87</f>
        <v>3505880.5402421453</v>
      </c>
      <c r="AG47" s="143">
        <f t="shared" si="12"/>
        <v>3506817.5402421453</v>
      </c>
      <c r="AI47" s="221">
        <f t="shared" si="31"/>
        <v>3518.2394505076959</v>
      </c>
      <c r="AK47" s="183">
        <f t="shared" si="16"/>
        <v>996.75351537999995</v>
      </c>
      <c r="AL47" s="183">
        <f t="shared" si="17"/>
        <v>936.94830445719992</v>
      </c>
      <c r="AM47" s="187">
        <f t="shared" si="13"/>
        <v>-5.16955428000756E-2</v>
      </c>
      <c r="AO47" s="187">
        <v>112.8</v>
      </c>
      <c r="AP47" s="187"/>
      <c r="AQ47" s="187">
        <f t="shared" si="18"/>
        <v>59.805210922800029</v>
      </c>
      <c r="AR47" s="143"/>
      <c r="AS47" s="187">
        <v>142.4</v>
      </c>
      <c r="AU47" s="273">
        <f t="shared" si="19"/>
        <v>247.21883846</v>
      </c>
    </row>
    <row r="48" spans="1:47" ht="15.75" customHeight="1">
      <c r="A48" s="237"/>
      <c r="B48" s="193">
        <v>26</v>
      </c>
      <c r="C48" s="238" t="s">
        <v>45</v>
      </c>
      <c r="D48" s="189">
        <v>2.2000000000000002</v>
      </c>
      <c r="E48" s="189">
        <v>79036.931569999986</v>
      </c>
      <c r="F48" s="180">
        <v>1719.3920000000001</v>
      </c>
      <c r="G48" s="180">
        <v>2320.1999999999998</v>
      </c>
      <c r="H48" s="182">
        <f t="shared" si="9"/>
        <v>-600.80799999999977</v>
      </c>
      <c r="I48" s="189">
        <v>77157.898079999999</v>
      </c>
      <c r="J48" s="189">
        <v>0</v>
      </c>
      <c r="K48" s="189">
        <v>77157.898079999999</v>
      </c>
      <c r="L48" s="182">
        <f t="shared" si="20"/>
        <v>1273.1053183199999</v>
      </c>
      <c r="M48" s="180">
        <v>661.38983999999994</v>
      </c>
      <c r="N48" s="181">
        <f t="shared" si="30"/>
        <v>767</v>
      </c>
      <c r="O48" s="181">
        <v>767</v>
      </c>
      <c r="P48" s="287">
        <f>AP48</f>
        <v>0</v>
      </c>
      <c r="Q48" s="183">
        <f t="shared" si="22"/>
        <v>672.29731832000016</v>
      </c>
      <c r="R48" s="300">
        <f t="shared" si="23"/>
        <v>-94.702681679999841</v>
      </c>
      <c r="S48" s="308">
        <f t="shared" si="14"/>
        <v>424.36843944000003</v>
      </c>
      <c r="T48" s="291">
        <f t="shared" si="24"/>
        <v>493.72499999999997</v>
      </c>
      <c r="U48" s="232">
        <v>424.9</v>
      </c>
      <c r="V48" s="298">
        <f t="shared" si="25"/>
        <v>-68.824999999999989</v>
      </c>
      <c r="W48" s="184">
        <f t="shared" si="15"/>
        <v>398.49075776000018</v>
      </c>
      <c r="X48" s="143"/>
      <c r="Y48" s="185"/>
      <c r="Z48" s="186">
        <f>R48</f>
        <v>-94.702681679999841</v>
      </c>
      <c r="AA48" s="174">
        <v>658.3</v>
      </c>
      <c r="AB48" s="175">
        <f t="shared" si="26"/>
        <v>519.62910499999998</v>
      </c>
      <c r="AC48" s="176">
        <f t="shared" si="8"/>
        <v>563.59731832000011</v>
      </c>
      <c r="AE48" s="183"/>
      <c r="AG48" s="143">
        <f t="shared" si="12"/>
        <v>767</v>
      </c>
      <c r="AI48" s="221">
        <f t="shared" si="31"/>
        <v>1.1408642859332709</v>
      </c>
      <c r="AK48" s="183">
        <f t="shared" si="16"/>
        <v>672.29731832000016</v>
      </c>
      <c r="AL48" s="232">
        <f>N48</f>
        <v>767</v>
      </c>
      <c r="AM48" s="187">
        <f t="shared" si="13"/>
        <v>0</v>
      </c>
      <c r="AO48" s="187"/>
      <c r="AP48" s="187">
        <v>0</v>
      </c>
      <c r="AQ48" s="233">
        <f t="shared" si="18"/>
        <v>0</v>
      </c>
      <c r="AR48" s="143"/>
      <c r="AS48" s="232">
        <v>424.9</v>
      </c>
      <c r="AU48" s="273">
        <f t="shared" si="19"/>
        <v>424.36843944000003</v>
      </c>
    </row>
    <row r="49" spans="1:49" ht="15.75" customHeight="1">
      <c r="A49" s="237"/>
      <c r="B49" s="193">
        <v>27</v>
      </c>
      <c r="C49" s="238" t="s">
        <v>46</v>
      </c>
      <c r="D49" s="189">
        <v>2.2000000000000002</v>
      </c>
      <c r="E49" s="189">
        <v>19442.210999999999</v>
      </c>
      <c r="F49" s="180">
        <v>464.625</v>
      </c>
      <c r="G49" s="180">
        <v>279.548</v>
      </c>
      <c r="H49" s="182">
        <f t="shared" si="9"/>
        <v>185.077</v>
      </c>
      <c r="I49" s="189">
        <v>27625.635710000002</v>
      </c>
      <c r="J49" s="189">
        <v>0</v>
      </c>
      <c r="K49" s="189">
        <v>27625.635710000002</v>
      </c>
      <c r="L49" s="182">
        <f t="shared" si="20"/>
        <v>455.82298921500006</v>
      </c>
      <c r="M49" s="180">
        <v>226.74100000000001</v>
      </c>
      <c r="N49" s="181">
        <f t="shared" si="30"/>
        <v>602.6</v>
      </c>
      <c r="O49" s="181">
        <v>497.8</v>
      </c>
      <c r="P49" s="287">
        <f>AP49</f>
        <v>104.8</v>
      </c>
      <c r="Q49" s="183">
        <f>H49+L49</f>
        <v>640.89998921500001</v>
      </c>
      <c r="R49" s="300">
        <f t="shared" si="23"/>
        <v>38.299989214999982</v>
      </c>
      <c r="S49" s="308">
        <f t="shared" si="14"/>
        <v>151.94099640500002</v>
      </c>
      <c r="T49" s="291">
        <f t="shared" si="24"/>
        <v>19.717500000000001</v>
      </c>
      <c r="U49" s="187">
        <v>20.7</v>
      </c>
      <c r="V49" s="297">
        <f t="shared" si="25"/>
        <v>0.98249999999999815</v>
      </c>
      <c r="W49" s="184">
        <f t="shared" si="15"/>
        <v>189.25848562000002</v>
      </c>
      <c r="X49" s="143"/>
      <c r="Y49" s="197">
        <f t="shared" si="2"/>
        <v>38.299989214999982</v>
      </c>
      <c r="Z49" s="198"/>
      <c r="AA49" s="174">
        <v>26.29</v>
      </c>
      <c r="AB49" s="175">
        <f t="shared" si="26"/>
        <v>20.752011500000002</v>
      </c>
      <c r="AC49" s="176">
        <f t="shared" si="8"/>
        <v>64.589989214999974</v>
      </c>
      <c r="AE49" s="183">
        <f>R49*$R$87</f>
        <v>2247151.2517118887</v>
      </c>
      <c r="AG49" s="143">
        <f t="shared" si="12"/>
        <v>2247753.8517118888</v>
      </c>
      <c r="AI49" s="221">
        <f t="shared" si="31"/>
        <v>3507.1834756387307</v>
      </c>
      <c r="AK49" s="183">
        <f t="shared" si="16"/>
        <v>640.89998921500001</v>
      </c>
      <c r="AL49" s="183">
        <f t="shared" si="17"/>
        <v>602.44598986209996</v>
      </c>
      <c r="AM49" s="187">
        <f t="shared" si="13"/>
        <v>-0.15401013790005891</v>
      </c>
      <c r="AO49" s="187"/>
      <c r="AP49" s="176">
        <v>104.8</v>
      </c>
      <c r="AQ49" s="187">
        <f t="shared" si="18"/>
        <v>38.453999352900041</v>
      </c>
      <c r="AR49" s="143"/>
      <c r="AS49" s="187">
        <v>20.7</v>
      </c>
      <c r="AU49" s="273">
        <f t="shared" si="19"/>
        <v>151.94099640500002</v>
      </c>
    </row>
    <row r="50" spans="1:49" ht="31.5">
      <c r="A50" s="237"/>
      <c r="B50" s="193">
        <v>28</v>
      </c>
      <c r="C50" s="238" t="s">
        <v>48</v>
      </c>
      <c r="D50" s="194">
        <v>2.2000000000000002</v>
      </c>
      <c r="E50" s="194">
        <v>204901.63</v>
      </c>
      <c r="F50" s="239">
        <v>4600.067</v>
      </c>
      <c r="G50" s="239">
        <v>3430.2849999999999</v>
      </c>
      <c r="H50" s="182">
        <f t="shared" si="9"/>
        <v>1169.7820000000002</v>
      </c>
      <c r="I50" s="194">
        <v>460603.08737999998</v>
      </c>
      <c r="J50" s="189">
        <v>0</v>
      </c>
      <c r="K50" s="194">
        <v>460603.08737999998</v>
      </c>
      <c r="L50" s="182">
        <f t="shared" si="20"/>
        <v>7599.950941770001</v>
      </c>
      <c r="M50" s="239">
        <v>0</v>
      </c>
      <c r="N50" s="181">
        <f t="shared" si="30"/>
        <v>8259.1</v>
      </c>
      <c r="O50" s="182">
        <v>482.4</v>
      </c>
      <c r="P50" s="287">
        <f>AO50</f>
        <v>7776.7</v>
      </c>
      <c r="Q50" s="183">
        <f t="shared" si="22"/>
        <v>8769.7329417700021</v>
      </c>
      <c r="R50" s="300">
        <f t="shared" si="23"/>
        <v>510.63294177000171</v>
      </c>
      <c r="S50" s="308">
        <f t="shared" si="14"/>
        <v>2533.3169805900002</v>
      </c>
      <c r="T50" s="291">
        <f t="shared" si="24"/>
        <v>54.614999999999995</v>
      </c>
      <c r="U50" s="301">
        <v>57.4</v>
      </c>
      <c r="V50" s="297">
        <f t="shared" si="25"/>
        <v>2.7850000000000037</v>
      </c>
      <c r="W50" s="184">
        <f t="shared" si="15"/>
        <v>3041.164922360002</v>
      </c>
      <c r="X50" s="143"/>
      <c r="Y50" s="197">
        <f t="shared" si="2"/>
        <v>510.63294177000171</v>
      </c>
      <c r="Z50" s="198"/>
      <c r="AA50" s="174">
        <v>72.819999999999993</v>
      </c>
      <c r="AB50" s="175">
        <f t="shared" si="26"/>
        <v>57.480466999999997</v>
      </c>
      <c r="AC50" s="176">
        <f t="shared" si="8"/>
        <v>583.45294177000164</v>
      </c>
      <c r="AE50" s="183">
        <f>R50*$R$87</f>
        <v>29960046.40686382</v>
      </c>
      <c r="AG50" s="143">
        <f t="shared" si="12"/>
        <v>29968305.506863821</v>
      </c>
      <c r="AI50" s="221">
        <f t="shared" si="31"/>
        <v>3417.2426578836385</v>
      </c>
      <c r="AK50" s="183">
        <f>H50+L50</f>
        <v>8769.7329417700021</v>
      </c>
      <c r="AL50" s="183">
        <f>AK50*0.94+15.5</f>
        <v>8259.0489652638007</v>
      </c>
      <c r="AM50" s="187">
        <f t="shared" si="13"/>
        <v>-5.1034736199653707E-2</v>
      </c>
      <c r="AO50" s="187">
        <v>7776.7</v>
      </c>
      <c r="AP50" s="187"/>
      <c r="AQ50" s="187">
        <f t="shared" si="18"/>
        <v>510.68397650620136</v>
      </c>
      <c r="AR50" s="143"/>
      <c r="AS50" s="227">
        <v>57.4</v>
      </c>
      <c r="AU50" s="273">
        <f t="shared" si="19"/>
        <v>2533.3169805900002</v>
      </c>
    </row>
    <row r="51" spans="1:49" ht="15.75" customHeight="1">
      <c r="A51" s="237"/>
      <c r="B51" s="193">
        <v>29</v>
      </c>
      <c r="C51" s="238" t="s">
        <v>49</v>
      </c>
      <c r="D51" s="189">
        <v>2.2000000000000002</v>
      </c>
      <c r="E51" s="189">
        <v>68229.981450000007</v>
      </c>
      <c r="F51" s="180">
        <v>2210.9789999999998</v>
      </c>
      <c r="G51" s="180">
        <v>1102.5329999999999</v>
      </c>
      <c r="H51" s="182">
        <f t="shared" si="9"/>
        <v>1108.4459999999999</v>
      </c>
      <c r="I51" s="189">
        <v>58648.980909999998</v>
      </c>
      <c r="J51" s="189">
        <v>0</v>
      </c>
      <c r="K51" s="189">
        <v>58648.980909999998</v>
      </c>
      <c r="L51" s="182">
        <f t="shared" si="20"/>
        <v>967.70818501500003</v>
      </c>
      <c r="M51" s="180"/>
      <c r="N51" s="181">
        <f t="shared" si="30"/>
        <v>1951.5</v>
      </c>
      <c r="O51" s="181">
        <v>832.9</v>
      </c>
      <c r="P51" s="287">
        <f>AP51</f>
        <v>1118.5999999999999</v>
      </c>
      <c r="Q51" s="183">
        <f t="shared" si="22"/>
        <v>2076.1541850149997</v>
      </c>
      <c r="R51" s="300">
        <f t="shared" si="23"/>
        <v>124.65418501499971</v>
      </c>
      <c r="S51" s="308">
        <f t="shared" si="14"/>
        <v>322.56939500500005</v>
      </c>
      <c r="T51" s="291">
        <f t="shared" si="24"/>
        <v>0</v>
      </c>
      <c r="U51" s="187"/>
      <c r="V51" s="297">
        <f t="shared" si="25"/>
        <v>0</v>
      </c>
      <c r="W51" s="184">
        <f t="shared" si="15"/>
        <v>447.22358001999976</v>
      </c>
      <c r="X51" s="143"/>
      <c r="Y51" s="197">
        <f t="shared" si="2"/>
        <v>124.65418501499971</v>
      </c>
      <c r="Z51" s="198"/>
      <c r="AA51" s="174"/>
      <c r="AB51" s="175">
        <f t="shared" si="26"/>
        <v>0</v>
      </c>
      <c r="AC51" s="176">
        <f t="shared" si="8"/>
        <v>124.65418501499971</v>
      </c>
      <c r="AE51" s="183">
        <f>R51*$R$87</f>
        <v>7313756.8346331473</v>
      </c>
      <c r="AG51" s="143">
        <f t="shared" si="12"/>
        <v>7315708.3346331473</v>
      </c>
      <c r="AI51" s="221">
        <f t="shared" si="31"/>
        <v>3523.6825797599868</v>
      </c>
      <c r="AK51" s="183">
        <f t="shared" si="16"/>
        <v>2076.1541850149997</v>
      </c>
      <c r="AL51" s="183">
        <f t="shared" si="17"/>
        <v>1951.5849339140996</v>
      </c>
      <c r="AM51" s="187">
        <f t="shared" si="13"/>
        <v>8.49339140995653E-2</v>
      </c>
      <c r="AO51" s="187"/>
      <c r="AP51" s="176">
        <v>1118.5999999999999</v>
      </c>
      <c r="AQ51" s="187">
        <f t="shared" si="18"/>
        <v>124.56925110090015</v>
      </c>
      <c r="AR51" s="143"/>
      <c r="AS51" s="187"/>
      <c r="AU51" s="273">
        <f t="shared" si="19"/>
        <v>322.56939500500005</v>
      </c>
    </row>
    <row r="52" spans="1:49">
      <c r="A52" s="237"/>
      <c r="B52" s="193">
        <v>30</v>
      </c>
      <c r="C52" s="238" t="s">
        <v>50</v>
      </c>
      <c r="D52" s="189">
        <v>2.2000000000000002</v>
      </c>
      <c r="E52" s="189">
        <v>338155.783</v>
      </c>
      <c r="F52" s="180">
        <v>5568.1319999999996</v>
      </c>
      <c r="G52" s="180">
        <v>4865.4179999999997</v>
      </c>
      <c r="H52" s="182">
        <f t="shared" si="9"/>
        <v>702.71399999999994</v>
      </c>
      <c r="I52" s="189">
        <v>174179.18335000001</v>
      </c>
      <c r="J52" s="189">
        <v>0</v>
      </c>
      <c r="K52" s="189">
        <v>174179.18335000001</v>
      </c>
      <c r="L52" s="182">
        <f t="shared" si="20"/>
        <v>2873.9565252750003</v>
      </c>
      <c r="M52" s="180">
        <v>703.68299999999999</v>
      </c>
      <c r="N52" s="181">
        <f t="shared" si="30"/>
        <v>3684.9</v>
      </c>
      <c r="O52" s="181">
        <v>3684.9</v>
      </c>
      <c r="P52" s="287">
        <f>AP52</f>
        <v>0</v>
      </c>
      <c r="Q52" s="183">
        <f t="shared" si="22"/>
        <v>3576.6705252750003</v>
      </c>
      <c r="R52" s="300">
        <f t="shared" si="23"/>
        <v>-108.22947472499982</v>
      </c>
      <c r="S52" s="308">
        <f t="shared" si="14"/>
        <v>957.98550842500015</v>
      </c>
      <c r="T52" s="291">
        <f t="shared" si="24"/>
        <v>0</v>
      </c>
      <c r="U52" s="232"/>
      <c r="V52" s="297">
        <f t="shared" si="25"/>
        <v>0</v>
      </c>
      <c r="W52" s="184">
        <f t="shared" si="15"/>
        <v>849.75603370000033</v>
      </c>
      <c r="X52" s="143"/>
      <c r="Y52" s="185"/>
      <c r="Z52" s="186">
        <f>R52</f>
        <v>-108.22947472499982</v>
      </c>
      <c r="AA52" s="174"/>
      <c r="AB52" s="175">
        <f t="shared" si="26"/>
        <v>0</v>
      </c>
      <c r="AC52" s="232">
        <f t="shared" si="8"/>
        <v>-108.22947472499982</v>
      </c>
      <c r="AD52" s="143">
        <f>AC52</f>
        <v>-108.22947472499982</v>
      </c>
      <c r="AE52" s="183"/>
      <c r="AG52" s="143">
        <f t="shared" si="12"/>
        <v>3684.9</v>
      </c>
      <c r="AI52" s="221">
        <f t="shared" si="31"/>
        <v>1.0302598391325626</v>
      </c>
      <c r="AK52" s="183">
        <f t="shared" si="16"/>
        <v>3576.6705252750003</v>
      </c>
      <c r="AL52" s="232">
        <f>N52</f>
        <v>3684.9</v>
      </c>
      <c r="AM52" s="187">
        <f t="shared" si="13"/>
        <v>0</v>
      </c>
      <c r="AO52" s="187"/>
      <c r="AP52" s="187">
        <v>0</v>
      </c>
      <c r="AQ52" s="233">
        <f t="shared" si="18"/>
        <v>0</v>
      </c>
      <c r="AR52" s="143"/>
      <c r="AS52" s="232"/>
      <c r="AU52" s="273">
        <f t="shared" si="19"/>
        <v>957.98550842500015</v>
      </c>
    </row>
    <row r="53" spans="1:49" ht="34.15" customHeight="1">
      <c r="A53" s="237"/>
      <c r="B53" s="193">
        <v>31</v>
      </c>
      <c r="C53" s="240" t="s">
        <v>119</v>
      </c>
      <c r="D53" s="189">
        <v>2.2000000000000002</v>
      </c>
      <c r="E53" s="189">
        <v>0.97</v>
      </c>
      <c r="F53" s="180">
        <v>14.667</v>
      </c>
      <c r="G53" s="180">
        <v>7.8319999999999999</v>
      </c>
      <c r="H53" s="182">
        <f t="shared" si="9"/>
        <v>6.835</v>
      </c>
      <c r="I53" s="189">
        <v>796.79784999999993</v>
      </c>
      <c r="J53" s="189">
        <v>0</v>
      </c>
      <c r="K53" s="189">
        <v>796.79784999999993</v>
      </c>
      <c r="L53" s="182">
        <f t="shared" si="20"/>
        <v>13.147164525000001</v>
      </c>
      <c r="M53" s="180">
        <v>3.0129999999999999</v>
      </c>
      <c r="N53" s="181">
        <f t="shared" si="30"/>
        <v>15</v>
      </c>
      <c r="O53" s="181">
        <v>0</v>
      </c>
      <c r="P53" s="287">
        <f>AO53</f>
        <v>15</v>
      </c>
      <c r="Q53" s="183">
        <f t="shared" si="22"/>
        <v>19.982164525000002</v>
      </c>
      <c r="R53" s="300">
        <f t="shared" si="23"/>
        <v>4.9821645250000017</v>
      </c>
      <c r="S53" s="308">
        <f t="shared" si="14"/>
        <v>4.382388175</v>
      </c>
      <c r="T53" s="291">
        <f t="shared" si="24"/>
        <v>0</v>
      </c>
      <c r="U53" s="187"/>
      <c r="V53" s="297">
        <f t="shared" si="25"/>
        <v>0</v>
      </c>
      <c r="W53" s="184">
        <f t="shared" si="15"/>
        <v>9.3645527000000008</v>
      </c>
      <c r="X53" s="143"/>
      <c r="Y53" s="197">
        <f t="shared" si="2"/>
        <v>4.9821645250000017</v>
      </c>
      <c r="Z53" s="198"/>
      <c r="AA53" s="174"/>
      <c r="AB53" s="175">
        <f t="shared" si="26"/>
        <v>0</v>
      </c>
      <c r="AC53" s="176">
        <f t="shared" si="8"/>
        <v>4.9821645250000017</v>
      </c>
      <c r="AD53" s="143"/>
      <c r="AE53" s="183">
        <f>R53*$R$87</f>
        <v>292315.41517519788</v>
      </c>
      <c r="AG53" s="143">
        <f t="shared" si="12"/>
        <v>292330.41517519788</v>
      </c>
      <c r="AI53" s="221">
        <f t="shared" si="31"/>
        <v>14629.567022604517</v>
      </c>
      <c r="AK53" s="183">
        <f t="shared" si="16"/>
        <v>19.982164525000002</v>
      </c>
      <c r="AL53" s="183">
        <f t="shared" si="17"/>
        <v>18.783234653499999</v>
      </c>
      <c r="AM53" s="187">
        <f t="shared" si="13"/>
        <v>3.7832346534999992</v>
      </c>
      <c r="AO53" s="187">
        <v>15</v>
      </c>
      <c r="AP53" s="187"/>
      <c r="AQ53" s="187">
        <f t="shared" si="18"/>
        <v>1.1989298715000025</v>
      </c>
      <c r="AR53" s="143"/>
      <c r="AS53" s="187"/>
      <c r="AU53" s="273">
        <f t="shared" si="19"/>
        <v>4.382388175</v>
      </c>
    </row>
    <row r="54" spans="1:49" ht="16.5" thickBot="1">
      <c r="A54" s="241"/>
      <c r="B54" s="193">
        <v>50</v>
      </c>
      <c r="C54" s="242" t="s">
        <v>73</v>
      </c>
      <c r="D54" s="189">
        <v>2.2000000000000002</v>
      </c>
      <c r="E54" s="189">
        <v>6271.7060000000001</v>
      </c>
      <c r="F54" s="180">
        <v>508.58199999999999</v>
      </c>
      <c r="G54" s="180">
        <v>360</v>
      </c>
      <c r="H54" s="180">
        <f>F54-G54</f>
        <v>148.58199999999999</v>
      </c>
      <c r="I54" s="189">
        <v>24777.683420000001</v>
      </c>
      <c r="J54" s="189">
        <v>0</v>
      </c>
      <c r="K54" s="189">
        <v>24777.683420000001</v>
      </c>
      <c r="L54" s="180">
        <f>I54*2.2/100/4*3</f>
        <v>408.8317764300001</v>
      </c>
      <c r="M54" s="180">
        <v>0</v>
      </c>
      <c r="N54" s="181">
        <f t="shared" si="30"/>
        <v>3670.7</v>
      </c>
      <c r="O54" s="181">
        <v>3670.7</v>
      </c>
      <c r="P54" s="287">
        <f>AP54</f>
        <v>0</v>
      </c>
      <c r="Q54" s="183">
        <f>H54+L54</f>
        <v>557.4137764300001</v>
      </c>
      <c r="R54" s="300">
        <f>Q54-N54</f>
        <v>-3113.2862235699995</v>
      </c>
      <c r="S54" s="308">
        <f t="shared" si="14"/>
        <v>136.27725881000001</v>
      </c>
      <c r="T54" s="291">
        <f>AA54/12*9</f>
        <v>539.47499999999991</v>
      </c>
      <c r="U54" s="232"/>
      <c r="V54" s="298">
        <f t="shared" si="25"/>
        <v>-539.47499999999991</v>
      </c>
      <c r="W54" s="299">
        <f>R54+S54-V54</f>
        <v>-2437.5339647599994</v>
      </c>
      <c r="X54" s="143"/>
      <c r="Y54" s="199"/>
      <c r="Z54" s="200">
        <f>R54</f>
        <v>-3113.2862235699995</v>
      </c>
      <c r="AA54" s="174">
        <v>719.3</v>
      </c>
      <c r="AB54" s="175">
        <f>AA54/12*9+AA54*0.03935</f>
        <v>567.77945499999987</v>
      </c>
      <c r="AC54" s="232">
        <f t="shared" si="8"/>
        <v>-2393.9862235699993</v>
      </c>
      <c r="AD54" s="143">
        <f>AC54</f>
        <v>-2393.9862235699993</v>
      </c>
      <c r="AE54" s="183"/>
      <c r="AG54" s="143">
        <f t="shared" si="12"/>
        <v>3670.7</v>
      </c>
      <c r="AI54" s="221">
        <f t="shared" si="31"/>
        <v>6.5852337262083536</v>
      </c>
      <c r="AK54" s="183">
        <f t="shared" si="16"/>
        <v>557.4137764300001</v>
      </c>
      <c r="AL54" s="232">
        <f>N54</f>
        <v>3670.7</v>
      </c>
      <c r="AM54" s="187">
        <f t="shared" si="13"/>
        <v>0</v>
      </c>
      <c r="AO54" s="187"/>
      <c r="AP54" s="187">
        <v>0</v>
      </c>
      <c r="AQ54" s="233">
        <f>Y54-AM54</f>
        <v>0</v>
      </c>
      <c r="AR54" s="143"/>
      <c r="AS54" s="232"/>
      <c r="AU54" s="273">
        <f t="shared" si="19"/>
        <v>136.27725881000001</v>
      </c>
    </row>
    <row r="55" spans="1:49" s="211" customFormat="1" ht="25.5" customHeight="1" thickBot="1">
      <c r="A55" s="201"/>
      <c r="B55" s="202"/>
      <c r="C55" s="203" t="s">
        <v>120</v>
      </c>
      <c r="D55" s="204"/>
      <c r="E55" s="204">
        <f>SUM(E16:E54)</f>
        <v>5010962.9561399994</v>
      </c>
      <c r="F55" s="204">
        <f t="shared" ref="F55:W55" si="32">SUM(F16:F54)</f>
        <v>118944.90260999996</v>
      </c>
      <c r="G55" s="204">
        <f t="shared" si="32"/>
        <v>101218.73813999999</v>
      </c>
      <c r="H55" s="204">
        <f t="shared" si="32"/>
        <v>17726.164469999992</v>
      </c>
      <c r="I55" s="204">
        <f t="shared" si="32"/>
        <v>6452520.0901999995</v>
      </c>
      <c r="J55" s="204">
        <f t="shared" si="32"/>
        <v>0</v>
      </c>
      <c r="K55" s="204">
        <f t="shared" si="32"/>
        <v>6452520.0901999995</v>
      </c>
      <c r="L55" s="204">
        <f t="shared" si="32"/>
        <v>106466.5814883</v>
      </c>
      <c r="M55" s="204">
        <f t="shared" si="32"/>
        <v>11794.494170000004</v>
      </c>
      <c r="N55" s="204">
        <f t="shared" si="32"/>
        <v>124954.4</v>
      </c>
      <c r="O55" s="204">
        <f t="shared" ref="O55:P55" si="33">SUM(O16:O54)</f>
        <v>67043.7</v>
      </c>
      <c r="P55" s="204">
        <f t="shared" si="33"/>
        <v>57910.700000000004</v>
      </c>
      <c r="Q55" s="204">
        <f t="shared" si="32"/>
        <v>124192.7459583</v>
      </c>
      <c r="R55" s="309">
        <f t="shared" si="32"/>
        <v>-761.65404169999374</v>
      </c>
      <c r="S55" s="309">
        <f t="shared" si="32"/>
        <v>35488.860496100009</v>
      </c>
      <c r="T55" s="204">
        <f t="shared" si="32"/>
        <v>43524.607499999998</v>
      </c>
      <c r="U55" s="204">
        <f t="shared" si="32"/>
        <v>43524.599999999991</v>
      </c>
      <c r="V55" s="204">
        <f t="shared" si="32"/>
        <v>-7.4999999992542143E-3</v>
      </c>
      <c r="W55" s="204">
        <f t="shared" si="32"/>
        <v>34727.213954400009</v>
      </c>
      <c r="X55" s="206"/>
      <c r="Y55" s="207">
        <f>SUM(Y16:Y54)</f>
        <v>6730.9858895900061</v>
      </c>
      <c r="Z55" s="208">
        <f>SUM(Z16:Z54)</f>
        <v>-7492.6399312899994</v>
      </c>
      <c r="AA55" s="209">
        <f>SUM(AA16:AA54)</f>
        <v>58032.81</v>
      </c>
      <c r="AB55" s="210">
        <f>SUM(AB16:AB54)</f>
        <v>45808.198573500005</v>
      </c>
      <c r="AC55" s="204">
        <f>SUM(AC16:AC54)</f>
        <v>57271.155958300005</v>
      </c>
      <c r="AD55" s="204">
        <f>SUM(AD37:AD54)</f>
        <v>-4817.1185172699988</v>
      </c>
      <c r="AE55" s="204">
        <f>SUM(AE16:AE54)</f>
        <v>394922914.52456611</v>
      </c>
      <c r="AF55" s="128"/>
      <c r="AG55" s="204">
        <f>SUM(AG16:AG54)</f>
        <v>395047868.92456609</v>
      </c>
      <c r="AH55" s="128"/>
      <c r="AI55" s="221">
        <f t="shared" si="31"/>
        <v>3180.9254709386223</v>
      </c>
      <c r="AK55" s="204">
        <f>SUM(AK16:AK54)</f>
        <v>124192.7459583</v>
      </c>
      <c r="AL55" s="204">
        <f>SUM(AL16:AL54)</f>
        <v>124954.39673621458</v>
      </c>
      <c r="AM55" s="212">
        <f>SUM(AM16:AM54)</f>
        <v>-3.2637854028685354E-3</v>
      </c>
      <c r="AN55" s="128"/>
      <c r="AO55" s="212">
        <f>SUM(AO16:AO54)</f>
        <v>33436.5</v>
      </c>
      <c r="AP55" s="212">
        <f>SUM(AP16:AP54)</f>
        <v>24474.2</v>
      </c>
      <c r="AQ55" s="212">
        <f>SUM(AQ16:AQ54)</f>
        <v>6730.989153375408</v>
      </c>
      <c r="AR55" s="206"/>
      <c r="AS55" s="212">
        <f>SUM(AS16:AS54)</f>
        <v>43524.599999999991</v>
      </c>
      <c r="AT55" s="243">
        <v>43524.6</v>
      </c>
      <c r="AU55" s="208">
        <f>SUM(AU16:AU54)</f>
        <v>35488.860496100009</v>
      </c>
      <c r="AW55" s="244"/>
    </row>
    <row r="56" spans="1:49" ht="189">
      <c r="A56" s="178"/>
      <c r="B56" s="193">
        <v>32</v>
      </c>
      <c r="C56" s="195" t="s">
        <v>53</v>
      </c>
      <c r="D56" s="189">
        <v>2.2000000000000002</v>
      </c>
      <c r="E56" s="189">
        <v>1484225.66408</v>
      </c>
      <c r="F56" s="180">
        <v>0</v>
      </c>
      <c r="G56" s="180">
        <v>0</v>
      </c>
      <c r="H56" s="180">
        <v>0</v>
      </c>
      <c r="I56" s="189">
        <v>7856812.55999</v>
      </c>
      <c r="J56" s="189">
        <v>0</v>
      </c>
      <c r="K56" s="189">
        <v>0</v>
      </c>
      <c r="L56" s="182">
        <v>0</v>
      </c>
      <c r="M56" s="180">
        <v>0</v>
      </c>
      <c r="N56" s="181">
        <v>0</v>
      </c>
      <c r="O56" s="181">
        <v>0</v>
      </c>
      <c r="P56" s="287"/>
      <c r="Q56" s="183">
        <f t="shared" si="22"/>
        <v>0</v>
      </c>
      <c r="R56" s="300">
        <f t="shared" si="23"/>
        <v>0</v>
      </c>
      <c r="S56" s="308"/>
      <c r="T56" s="291"/>
      <c r="U56" s="291"/>
      <c r="V56" s="291"/>
      <c r="W56" s="245" t="s">
        <v>121</v>
      </c>
      <c r="X56" s="143"/>
      <c r="Y56" s="218">
        <f t="shared" si="2"/>
        <v>0</v>
      </c>
      <c r="Z56" s="219"/>
      <c r="AA56" s="174">
        <v>974.99</v>
      </c>
      <c r="AB56" s="175">
        <f t="shared" ref="AB56:AB71" si="34">AA56/12*9+AA56*0.0259</f>
        <v>756.49474100000009</v>
      </c>
      <c r="AC56" s="176">
        <f t="shared" ref="AC56:AC73" si="35">AA56+R56</f>
        <v>974.99</v>
      </c>
      <c r="AE56" s="183"/>
      <c r="AG56" s="143">
        <f t="shared" ref="AG56:AG73" si="36">AE56+N56</f>
        <v>0</v>
      </c>
      <c r="AI56" s="221"/>
      <c r="AK56" s="183"/>
      <c r="AL56" s="183"/>
      <c r="AM56" s="183"/>
      <c r="AO56" s="183"/>
      <c r="AP56" s="183"/>
      <c r="AQ56" s="183"/>
      <c r="AS56" s="187">
        <v>756.5</v>
      </c>
    </row>
    <row r="57" spans="1:49" ht="15.75" customHeight="1">
      <c r="A57" s="178"/>
      <c r="B57" s="193">
        <v>33</v>
      </c>
      <c r="C57" s="195" t="s">
        <v>54</v>
      </c>
      <c r="D57" s="189">
        <v>2.2000000000000002</v>
      </c>
      <c r="E57" s="189" t="e">
        <f>#REF!</f>
        <v>#REF!</v>
      </c>
      <c r="F57" s="180">
        <v>1201.8889999999999</v>
      </c>
      <c r="G57" s="180">
        <v>1130.317</v>
      </c>
      <c r="H57" s="182">
        <f t="shared" si="9"/>
        <v>71.571999999999889</v>
      </c>
      <c r="I57" s="189">
        <v>52920.301729999999</v>
      </c>
      <c r="J57" s="189">
        <v>0</v>
      </c>
      <c r="K57" s="189">
        <v>52920.301729999999</v>
      </c>
      <c r="L57" s="182">
        <f t="shared" si="20"/>
        <v>873.18497854500015</v>
      </c>
      <c r="M57" s="180">
        <v>258.33800000000002</v>
      </c>
      <c r="N57" s="181">
        <v>970.4</v>
      </c>
      <c r="O57" s="181">
        <v>970.4</v>
      </c>
      <c r="P57" s="287"/>
      <c r="Q57" s="183">
        <f t="shared" si="22"/>
        <v>944.75697854500004</v>
      </c>
      <c r="R57" s="300">
        <f t="shared" si="23"/>
        <v>-25.643021454999939</v>
      </c>
      <c r="S57" s="308"/>
      <c r="T57" s="291"/>
      <c r="U57" s="291"/>
      <c r="V57" s="291"/>
      <c r="W57" s="184"/>
      <c r="X57" s="143"/>
      <c r="Y57" s="185"/>
      <c r="Z57" s="186">
        <f>R57</f>
        <v>-25.643021454999939</v>
      </c>
      <c r="AA57" s="174">
        <v>0.47</v>
      </c>
      <c r="AB57" s="175">
        <f t="shared" si="34"/>
        <v>0.36467299999999997</v>
      </c>
      <c r="AC57" s="232">
        <f t="shared" si="35"/>
        <v>-25.17302145499994</v>
      </c>
      <c r="AE57" s="183"/>
      <c r="AG57" s="143">
        <f t="shared" si="36"/>
        <v>970.4</v>
      </c>
      <c r="AI57" s="221">
        <f>AG57/(L57+H57)</f>
        <v>1.0271424525431845</v>
      </c>
      <c r="AK57" s="183"/>
      <c r="AL57" s="183"/>
      <c r="AM57" s="183"/>
      <c r="AO57" s="183"/>
      <c r="AP57" s="183"/>
      <c r="AQ57" s="183"/>
      <c r="AS57" s="232">
        <v>0</v>
      </c>
    </row>
    <row r="58" spans="1:49" s="192" customFormat="1" ht="63">
      <c r="A58" s="178"/>
      <c r="B58" s="193">
        <v>34</v>
      </c>
      <c r="C58" s="195" t="s">
        <v>55</v>
      </c>
      <c r="D58" s="189">
        <v>2.2000000000000002</v>
      </c>
      <c r="E58" s="189">
        <v>296135.01</v>
      </c>
      <c r="F58" s="180">
        <v>0</v>
      </c>
      <c r="G58" s="180">
        <v>0</v>
      </c>
      <c r="H58" s="182">
        <f t="shared" si="9"/>
        <v>0</v>
      </c>
      <c r="I58" s="189">
        <v>234506.5975</v>
      </c>
      <c r="J58" s="189">
        <v>0</v>
      </c>
      <c r="K58" s="189">
        <v>0</v>
      </c>
      <c r="L58" s="182">
        <v>0</v>
      </c>
      <c r="M58" s="180">
        <v>0</v>
      </c>
      <c r="N58" s="181">
        <v>0</v>
      </c>
      <c r="O58" s="181">
        <v>0</v>
      </c>
      <c r="P58" s="287"/>
      <c r="Q58" s="183">
        <f t="shared" si="22"/>
        <v>0</v>
      </c>
      <c r="R58" s="300">
        <f t="shared" si="23"/>
        <v>0</v>
      </c>
      <c r="S58" s="308"/>
      <c r="T58" s="291"/>
      <c r="U58" s="291"/>
      <c r="V58" s="291"/>
      <c r="W58" s="231" t="s">
        <v>122</v>
      </c>
      <c r="X58" s="190"/>
      <c r="Y58" s="197">
        <f t="shared" si="2"/>
        <v>0</v>
      </c>
      <c r="Z58" s="226"/>
      <c r="AA58" s="174"/>
      <c r="AB58" s="175">
        <f t="shared" si="34"/>
        <v>0</v>
      </c>
      <c r="AC58" s="176">
        <f t="shared" si="35"/>
        <v>0</v>
      </c>
      <c r="AE58" s="183"/>
      <c r="AF58" s="128"/>
      <c r="AG58" s="143">
        <f t="shared" si="36"/>
        <v>0</v>
      </c>
      <c r="AH58" s="128"/>
      <c r="AI58" s="221"/>
      <c r="AK58" s="183"/>
      <c r="AL58" s="183"/>
      <c r="AM58" s="183"/>
      <c r="AO58" s="183"/>
      <c r="AP58" s="183"/>
      <c r="AQ58" s="183"/>
      <c r="AS58" s="187">
        <v>0</v>
      </c>
    </row>
    <row r="59" spans="1:49" ht="15.75" customHeight="1">
      <c r="A59" s="178"/>
      <c r="B59" s="193">
        <v>35</v>
      </c>
      <c r="C59" s="195" t="s">
        <v>56</v>
      </c>
      <c r="D59" s="189">
        <v>2.2000000000000002</v>
      </c>
      <c r="E59" s="189">
        <v>599.41016999999999</v>
      </c>
      <c r="F59" s="180">
        <v>11.790280000000001</v>
      </c>
      <c r="G59" s="180">
        <v>11.790280000000001</v>
      </c>
      <c r="H59" s="182">
        <f t="shared" si="9"/>
        <v>0</v>
      </c>
      <c r="I59" s="189">
        <v>472.52840999999995</v>
      </c>
      <c r="J59" s="189">
        <v>0</v>
      </c>
      <c r="K59" s="189">
        <v>472.52840999999995</v>
      </c>
      <c r="L59" s="182">
        <f t="shared" si="20"/>
        <v>7.7967187650000005</v>
      </c>
      <c r="M59" s="180">
        <v>2.5630000000000002</v>
      </c>
      <c r="N59" s="181">
        <v>12</v>
      </c>
      <c r="O59" s="181">
        <v>12</v>
      </c>
      <c r="P59" s="287"/>
      <c r="Q59" s="183">
        <f t="shared" si="22"/>
        <v>7.7967187650000005</v>
      </c>
      <c r="R59" s="300">
        <f t="shared" si="23"/>
        <v>-4.2032812349999995</v>
      </c>
      <c r="S59" s="308"/>
      <c r="T59" s="291"/>
      <c r="U59" s="291"/>
      <c r="V59" s="291"/>
      <c r="W59" s="184"/>
      <c r="X59" s="143"/>
      <c r="Y59" s="185"/>
      <c r="Z59" s="186">
        <f>R59</f>
        <v>-4.2032812349999995</v>
      </c>
      <c r="AA59" s="174"/>
      <c r="AB59" s="175">
        <f t="shared" si="34"/>
        <v>0</v>
      </c>
      <c r="AC59" s="232">
        <f t="shared" si="35"/>
        <v>-4.2032812349999995</v>
      </c>
      <c r="AD59" s="143">
        <f>AC59</f>
        <v>-4.2032812349999995</v>
      </c>
      <c r="AE59" s="183"/>
      <c r="AG59" s="143">
        <f t="shared" si="36"/>
        <v>12</v>
      </c>
      <c r="AI59" s="221">
        <f t="shared" ref="AI59:AI70" si="37">AG59/(L59+H59)</f>
        <v>1.5391089972192935</v>
      </c>
      <c r="AK59" s="183"/>
      <c r="AL59" s="183"/>
      <c r="AM59" s="183"/>
      <c r="AO59" s="183"/>
      <c r="AP59" s="183"/>
      <c r="AQ59" s="183"/>
      <c r="AS59" s="187">
        <v>0</v>
      </c>
    </row>
    <row r="60" spans="1:49">
      <c r="A60" s="178"/>
      <c r="B60" s="193">
        <v>36</v>
      </c>
      <c r="C60" s="195" t="s">
        <v>57</v>
      </c>
      <c r="D60" s="189">
        <v>2.2000000000000002</v>
      </c>
      <c r="E60" s="189">
        <v>248167.67</v>
      </c>
      <c r="F60" s="180">
        <v>1756.96</v>
      </c>
      <c r="G60" s="180">
        <v>712.62300000000005</v>
      </c>
      <c r="H60" s="182">
        <f t="shared" si="9"/>
        <v>1044.337</v>
      </c>
      <c r="I60" s="189">
        <v>265903.42466999998</v>
      </c>
      <c r="J60" s="189">
        <v>0</v>
      </c>
      <c r="K60" s="189">
        <v>265903.42466999998</v>
      </c>
      <c r="L60" s="182">
        <f t="shared" si="20"/>
        <v>4387.4065070549996</v>
      </c>
      <c r="M60" s="180">
        <v>0</v>
      </c>
      <c r="N60" s="181">
        <v>2746</v>
      </c>
      <c r="O60" s="181">
        <v>2746</v>
      </c>
      <c r="P60" s="287"/>
      <c r="Q60" s="183">
        <f t="shared" si="22"/>
        <v>5431.743507055</v>
      </c>
      <c r="R60" s="300">
        <f t="shared" si="23"/>
        <v>2685.743507055</v>
      </c>
      <c r="S60" s="308"/>
      <c r="T60" s="291"/>
      <c r="U60" s="291"/>
      <c r="V60" s="291"/>
      <c r="W60" s="231"/>
      <c r="X60" s="143"/>
      <c r="Y60" s="197">
        <f t="shared" si="2"/>
        <v>2685.743507055</v>
      </c>
      <c r="Z60" s="198"/>
      <c r="AA60" s="174">
        <v>315.42</v>
      </c>
      <c r="AB60" s="175">
        <f t="shared" si="34"/>
        <v>244.73437799999999</v>
      </c>
      <c r="AC60" s="176">
        <f t="shared" si="35"/>
        <v>3001.1635070550001</v>
      </c>
      <c r="AD60" s="143"/>
      <c r="AE60" s="183"/>
      <c r="AG60" s="143">
        <f t="shared" si="36"/>
        <v>2746</v>
      </c>
      <c r="AI60" s="221">
        <f t="shared" si="37"/>
        <v>0.50554669903565363</v>
      </c>
      <c r="AK60" s="183"/>
      <c r="AL60" s="183"/>
      <c r="AM60" s="183"/>
      <c r="AO60" s="183"/>
      <c r="AP60" s="183"/>
      <c r="AQ60" s="183"/>
      <c r="AS60" s="227">
        <v>244.7</v>
      </c>
    </row>
    <row r="61" spans="1:49" ht="31.5" customHeight="1">
      <c r="A61" s="178"/>
      <c r="B61" s="193">
        <v>37</v>
      </c>
      <c r="C61" s="195" t="s">
        <v>58</v>
      </c>
      <c r="D61" s="189"/>
      <c r="E61" s="189" t="e">
        <f>#REF!</f>
        <v>#REF!</v>
      </c>
      <c r="F61" s="180">
        <v>0</v>
      </c>
      <c r="G61" s="180">
        <v>0</v>
      </c>
      <c r="H61" s="182">
        <f t="shared" si="9"/>
        <v>0</v>
      </c>
      <c r="I61" s="189">
        <v>39456.363450000004</v>
      </c>
      <c r="J61" s="189">
        <v>0</v>
      </c>
      <c r="K61" s="189">
        <v>39456.363450000004</v>
      </c>
      <c r="L61" s="182">
        <f t="shared" si="20"/>
        <v>651.02999692500021</v>
      </c>
      <c r="M61" s="180">
        <v>0</v>
      </c>
      <c r="N61" s="181">
        <v>0</v>
      </c>
      <c r="O61" s="181">
        <v>0</v>
      </c>
      <c r="P61" s="287"/>
      <c r="Q61" s="183">
        <f t="shared" si="22"/>
        <v>651.02999692500021</v>
      </c>
      <c r="R61" s="300">
        <f t="shared" si="23"/>
        <v>651.02999692500021</v>
      </c>
      <c r="S61" s="308"/>
      <c r="T61" s="291"/>
      <c r="U61" s="291"/>
      <c r="V61" s="291"/>
      <c r="W61" s="184"/>
      <c r="X61" s="143"/>
      <c r="Y61" s="197">
        <f t="shared" si="2"/>
        <v>651.02999692500021</v>
      </c>
      <c r="Z61" s="198"/>
      <c r="AA61" s="174"/>
      <c r="AB61" s="175">
        <f t="shared" si="34"/>
        <v>0</v>
      </c>
      <c r="AC61" s="176">
        <f t="shared" si="35"/>
        <v>651.02999692500021</v>
      </c>
      <c r="AD61" s="143"/>
      <c r="AE61" s="183"/>
      <c r="AG61" s="143">
        <f t="shared" si="36"/>
        <v>0</v>
      </c>
      <c r="AI61" s="221">
        <f t="shared" si="37"/>
        <v>0</v>
      </c>
      <c r="AK61" s="183"/>
      <c r="AL61" s="183"/>
      <c r="AM61" s="183"/>
      <c r="AO61" s="183"/>
      <c r="AP61" s="183"/>
      <c r="AQ61" s="183"/>
      <c r="AS61" s="187">
        <v>0</v>
      </c>
    </row>
    <row r="62" spans="1:49">
      <c r="A62" s="178"/>
      <c r="B62" s="193">
        <v>38</v>
      </c>
      <c r="C62" s="195" t="s">
        <v>59</v>
      </c>
      <c r="D62" s="189">
        <v>2.2000000000000002</v>
      </c>
      <c r="E62" s="189">
        <v>95829.573000000004</v>
      </c>
      <c r="F62" s="189">
        <v>2157.2979999999998</v>
      </c>
      <c r="G62" s="189">
        <v>2000</v>
      </c>
      <c r="H62" s="182">
        <f t="shared" si="9"/>
        <v>157.29799999999977</v>
      </c>
      <c r="I62" s="189">
        <v>110751.34462999999</v>
      </c>
      <c r="J62" s="189">
        <v>0</v>
      </c>
      <c r="K62" s="189">
        <v>110751.34462999999</v>
      </c>
      <c r="L62" s="182">
        <f t="shared" si="20"/>
        <v>1827.3971863950001</v>
      </c>
      <c r="M62" s="189">
        <v>549.00900000000001</v>
      </c>
      <c r="N62" s="181">
        <v>1235.5999999999999</v>
      </c>
      <c r="O62" s="181">
        <v>1235.5999999999999</v>
      </c>
      <c r="P62" s="287"/>
      <c r="Q62" s="183">
        <f t="shared" si="22"/>
        <v>1984.6951863949998</v>
      </c>
      <c r="R62" s="300">
        <f t="shared" si="23"/>
        <v>749.09518639499993</v>
      </c>
      <c r="S62" s="308"/>
      <c r="T62" s="293"/>
      <c r="U62" s="293"/>
      <c r="V62" s="293"/>
      <c r="W62" s="184"/>
      <c r="X62" s="143"/>
      <c r="Y62" s="197">
        <f t="shared" si="2"/>
        <v>749.09518639499993</v>
      </c>
      <c r="Z62" s="198"/>
      <c r="AA62" s="174">
        <v>350</v>
      </c>
      <c r="AB62" s="175">
        <f t="shared" si="34"/>
        <v>271.565</v>
      </c>
      <c r="AC62" s="176">
        <f t="shared" si="35"/>
        <v>1099.0951863949999</v>
      </c>
      <c r="AD62" s="143"/>
      <c r="AE62" s="183"/>
      <c r="AG62" s="143">
        <f t="shared" si="36"/>
        <v>1235.5999999999999</v>
      </c>
      <c r="AI62" s="221">
        <f t="shared" si="37"/>
        <v>0.62256411385989385</v>
      </c>
      <c r="AK62" s="183"/>
      <c r="AL62" s="183"/>
      <c r="AM62" s="183"/>
      <c r="AO62" s="183"/>
      <c r="AP62" s="183">
        <v>749.09518639499993</v>
      </c>
      <c r="AQ62" s="183"/>
      <c r="AS62" s="227">
        <v>271.60000000000002</v>
      </c>
    </row>
    <row r="63" spans="1:49" ht="15.75" customHeight="1">
      <c r="A63" s="178"/>
      <c r="B63" s="193">
        <v>39</v>
      </c>
      <c r="C63" s="195" t="s">
        <v>60</v>
      </c>
      <c r="D63" s="189">
        <v>2.2000000000000002</v>
      </c>
      <c r="E63" s="189">
        <v>33934.01</v>
      </c>
      <c r="F63" s="180">
        <v>862.93799999999999</v>
      </c>
      <c r="G63" s="180">
        <v>569.46299999999997</v>
      </c>
      <c r="H63" s="182">
        <f t="shared" si="9"/>
        <v>293.47500000000002</v>
      </c>
      <c r="I63" s="189">
        <v>55984.932409999994</v>
      </c>
      <c r="J63" s="189">
        <v>0</v>
      </c>
      <c r="K63" s="189">
        <v>55984.932409999994</v>
      </c>
      <c r="L63" s="182">
        <f t="shared" si="20"/>
        <v>923.7513847649999</v>
      </c>
      <c r="M63" s="180">
        <v>293.47500000000002</v>
      </c>
      <c r="N63" s="181">
        <v>1657.8</v>
      </c>
      <c r="O63" s="181">
        <v>1657.8</v>
      </c>
      <c r="P63" s="287"/>
      <c r="Q63" s="183">
        <f t="shared" si="22"/>
        <v>1217.2263847649999</v>
      </c>
      <c r="R63" s="300">
        <f t="shared" si="23"/>
        <v>-440.57361523500003</v>
      </c>
      <c r="S63" s="308"/>
      <c r="T63" s="291"/>
      <c r="U63" s="291"/>
      <c r="V63" s="291"/>
      <c r="W63" s="231"/>
      <c r="X63" s="143"/>
      <c r="Y63" s="185"/>
      <c r="Z63" s="186">
        <f>R63</f>
        <v>-440.57361523500003</v>
      </c>
      <c r="AA63" s="174">
        <v>331.63</v>
      </c>
      <c r="AB63" s="175">
        <f t="shared" si="34"/>
        <v>257.31171699999999</v>
      </c>
      <c r="AC63" s="232">
        <f>AA63+R63</f>
        <v>-108.94361523500004</v>
      </c>
      <c r="AD63" s="143">
        <f>AC63</f>
        <v>-108.94361523500004</v>
      </c>
      <c r="AE63" s="183"/>
      <c r="AG63" s="143">
        <f t="shared" si="36"/>
        <v>1657.8</v>
      </c>
      <c r="AI63" s="221">
        <f t="shared" si="37"/>
        <v>1.3619487884499464</v>
      </c>
      <c r="AK63" s="183"/>
      <c r="AL63" s="183"/>
      <c r="AM63" s="183"/>
      <c r="AO63" s="183"/>
      <c r="AP63" s="183"/>
      <c r="AQ63" s="183"/>
      <c r="AS63" s="232">
        <v>0</v>
      </c>
    </row>
    <row r="64" spans="1:49">
      <c r="A64" s="178"/>
      <c r="B64" s="193">
        <v>40</v>
      </c>
      <c r="C64" s="195" t="s">
        <v>61</v>
      </c>
      <c r="D64" s="189">
        <v>2.2000000000000002</v>
      </c>
      <c r="E64" s="189">
        <v>26964.460999999999</v>
      </c>
      <c r="F64" s="180">
        <v>548.06100000000004</v>
      </c>
      <c r="G64" s="180">
        <v>548.06100000000004</v>
      </c>
      <c r="H64" s="182">
        <f t="shared" si="9"/>
        <v>0</v>
      </c>
      <c r="I64" s="189">
        <v>24588.474289999998</v>
      </c>
      <c r="J64" s="189">
        <v>0</v>
      </c>
      <c r="K64" s="189">
        <v>24588.474289999998</v>
      </c>
      <c r="L64" s="182">
        <f t="shared" si="20"/>
        <v>405.70982578500002</v>
      </c>
      <c r="M64" s="180">
        <v>0</v>
      </c>
      <c r="N64" s="181">
        <v>554.1</v>
      </c>
      <c r="O64" s="181">
        <v>554.1</v>
      </c>
      <c r="P64" s="287"/>
      <c r="Q64" s="183">
        <f t="shared" si="22"/>
        <v>405.70982578500002</v>
      </c>
      <c r="R64" s="300">
        <f t="shared" si="23"/>
        <v>-148.390174215</v>
      </c>
      <c r="S64" s="308"/>
      <c r="T64" s="291"/>
      <c r="U64" s="291"/>
      <c r="V64" s="291"/>
      <c r="W64" s="184"/>
      <c r="X64" s="143"/>
      <c r="Y64" s="185"/>
      <c r="Z64" s="186">
        <f>R64</f>
        <v>-148.390174215</v>
      </c>
      <c r="AA64" s="174">
        <v>331.17</v>
      </c>
      <c r="AB64" s="175">
        <f t="shared" si="34"/>
        <v>256.95480299999997</v>
      </c>
      <c r="AC64" s="176">
        <f t="shared" si="35"/>
        <v>182.77982578500001</v>
      </c>
      <c r="AD64" s="143"/>
      <c r="AE64" s="183"/>
      <c r="AG64" s="143">
        <f t="shared" si="36"/>
        <v>554.1</v>
      </c>
      <c r="AI64" s="221">
        <f t="shared" si="37"/>
        <v>1.3657544500626346</v>
      </c>
      <c r="AK64" s="183"/>
      <c r="AL64" s="183"/>
      <c r="AM64" s="183"/>
      <c r="AO64" s="183"/>
      <c r="AP64" s="183"/>
      <c r="AQ64" s="183"/>
      <c r="AS64" s="227">
        <v>257</v>
      </c>
    </row>
    <row r="65" spans="1:48" s="192" customFormat="1" ht="15.75" customHeight="1">
      <c r="A65" s="178"/>
      <c r="B65" s="193">
        <v>41</v>
      </c>
      <c r="C65" s="195" t="s">
        <v>62</v>
      </c>
      <c r="D65" s="189">
        <v>2.2000000000000002</v>
      </c>
      <c r="E65" s="189" t="e">
        <f>#REF!</f>
        <v>#REF!</v>
      </c>
      <c r="F65" s="180">
        <v>1624.7</v>
      </c>
      <c r="G65" s="180">
        <v>1659.6</v>
      </c>
      <c r="H65" s="182">
        <f t="shared" si="9"/>
        <v>-34.899999999999864</v>
      </c>
      <c r="I65" s="189">
        <v>83557.184049999996</v>
      </c>
      <c r="J65" s="189">
        <v>0</v>
      </c>
      <c r="K65" s="189">
        <v>83557.184049999996</v>
      </c>
      <c r="L65" s="182">
        <f t="shared" si="20"/>
        <v>1378.6935368250001</v>
      </c>
      <c r="M65" s="180">
        <v>94.2</v>
      </c>
      <c r="N65" s="181">
        <v>5587.2</v>
      </c>
      <c r="O65" s="181">
        <v>5587.2</v>
      </c>
      <c r="P65" s="287"/>
      <c r="Q65" s="183">
        <f t="shared" si="22"/>
        <v>1343.7935368250003</v>
      </c>
      <c r="R65" s="300">
        <f t="shared" si="23"/>
        <v>-4243.4064631749998</v>
      </c>
      <c r="S65" s="308"/>
      <c r="T65" s="291"/>
      <c r="U65" s="291"/>
      <c r="V65" s="291"/>
      <c r="W65" s="184"/>
      <c r="X65" s="190"/>
      <c r="Y65" s="191"/>
      <c r="Z65" s="186">
        <f>R65</f>
        <v>-4243.4064631749998</v>
      </c>
      <c r="AA65" s="174">
        <v>86.19</v>
      </c>
      <c r="AB65" s="175">
        <f t="shared" si="34"/>
        <v>66.874820999999997</v>
      </c>
      <c r="AC65" s="232">
        <f t="shared" si="35"/>
        <v>-4157.2164631750002</v>
      </c>
      <c r="AD65" s="143">
        <f>AC65</f>
        <v>-4157.2164631750002</v>
      </c>
      <c r="AE65" s="183"/>
      <c r="AF65" s="128"/>
      <c r="AG65" s="143">
        <f t="shared" si="36"/>
        <v>5587.2</v>
      </c>
      <c r="AH65" s="128"/>
      <c r="AI65" s="221">
        <f t="shared" si="37"/>
        <v>4.1577815690354898</v>
      </c>
      <c r="AK65" s="183"/>
      <c r="AL65" s="183"/>
      <c r="AM65" s="183"/>
      <c r="AO65" s="183"/>
      <c r="AP65" s="183"/>
      <c r="AQ65" s="183"/>
      <c r="AS65" s="232">
        <v>0</v>
      </c>
    </row>
    <row r="66" spans="1:48" ht="31.5">
      <c r="A66" s="178"/>
      <c r="B66" s="193">
        <v>42</v>
      </c>
      <c r="C66" s="195" t="s">
        <v>63</v>
      </c>
      <c r="D66" s="189">
        <v>2.2000000000000002</v>
      </c>
      <c r="E66" s="189">
        <v>22064.560100000002</v>
      </c>
      <c r="F66" s="180">
        <v>470.23399999999998</v>
      </c>
      <c r="G66" s="180">
        <v>479.89</v>
      </c>
      <c r="H66" s="182">
        <f t="shared" si="9"/>
        <v>-9.6560000000000059</v>
      </c>
      <c r="I66" s="189">
        <v>21011.51454</v>
      </c>
      <c r="J66" s="189">
        <v>0</v>
      </c>
      <c r="K66" s="189">
        <v>21011.51454</v>
      </c>
      <c r="L66" s="182">
        <f t="shared" si="20"/>
        <v>346.68998991000001</v>
      </c>
      <c r="M66" s="180">
        <v>0</v>
      </c>
      <c r="N66" s="181">
        <v>461</v>
      </c>
      <c r="O66" s="181">
        <v>461</v>
      </c>
      <c r="P66" s="287"/>
      <c r="Q66" s="183">
        <f t="shared" si="22"/>
        <v>337.03398991</v>
      </c>
      <c r="R66" s="300">
        <f t="shared" si="23"/>
        <v>-123.96601009</v>
      </c>
      <c r="S66" s="308"/>
      <c r="T66" s="291"/>
      <c r="U66" s="291"/>
      <c r="V66" s="291"/>
      <c r="W66" s="184"/>
      <c r="X66" s="143"/>
      <c r="Y66" s="185"/>
      <c r="Z66" s="186">
        <f>R66</f>
        <v>-123.96601009</v>
      </c>
      <c r="AA66" s="174">
        <v>273.37</v>
      </c>
      <c r="AB66" s="175">
        <f t="shared" si="34"/>
        <v>212.10778300000001</v>
      </c>
      <c r="AC66" s="176">
        <f t="shared" si="35"/>
        <v>149.40398991000001</v>
      </c>
      <c r="AD66" s="143"/>
      <c r="AE66" s="183"/>
      <c r="AG66" s="143">
        <f t="shared" si="36"/>
        <v>461</v>
      </c>
      <c r="AI66" s="221">
        <f t="shared" si="37"/>
        <v>1.3678145641129646</v>
      </c>
      <c r="AK66" s="183"/>
      <c r="AL66" s="183"/>
      <c r="AM66" s="183"/>
      <c r="AO66" s="183"/>
      <c r="AP66" s="183"/>
      <c r="AQ66" s="183"/>
      <c r="AS66" s="187">
        <v>212.1</v>
      </c>
    </row>
    <row r="67" spans="1:48" s="192" customFormat="1" ht="15.75" customHeight="1">
      <c r="A67" s="178"/>
      <c r="B67" s="193">
        <v>43</v>
      </c>
      <c r="C67" s="195" t="s">
        <v>64</v>
      </c>
      <c r="D67" s="189">
        <v>2.2000000000000002</v>
      </c>
      <c r="E67" s="189" t="e">
        <f>#REF!</f>
        <v>#REF!</v>
      </c>
      <c r="F67" s="180">
        <v>3440.317</v>
      </c>
      <c r="G67" s="180">
        <v>2458.36</v>
      </c>
      <c r="H67" s="182">
        <f t="shared" si="9"/>
        <v>981.95699999999988</v>
      </c>
      <c r="I67" s="189">
        <v>201336.62643999999</v>
      </c>
      <c r="J67" s="189">
        <v>0</v>
      </c>
      <c r="K67" s="189">
        <v>201336.62643999999</v>
      </c>
      <c r="L67" s="182">
        <f t="shared" si="20"/>
        <v>3322.0543362600001</v>
      </c>
      <c r="M67" s="180">
        <v>985.25699999999995</v>
      </c>
      <c r="N67" s="181">
        <v>804.7</v>
      </c>
      <c r="O67" s="181">
        <v>804.7</v>
      </c>
      <c r="P67" s="287"/>
      <c r="Q67" s="183">
        <f t="shared" si="22"/>
        <v>4304.0113362600005</v>
      </c>
      <c r="R67" s="300">
        <f t="shared" si="23"/>
        <v>3499.3113362600006</v>
      </c>
      <c r="S67" s="308"/>
      <c r="T67" s="291"/>
      <c r="U67" s="291"/>
      <c r="V67" s="291"/>
      <c r="W67" s="184"/>
      <c r="X67" s="190"/>
      <c r="Y67" s="197">
        <f t="shared" si="2"/>
        <v>3499.3113362600006</v>
      </c>
      <c r="Z67" s="246"/>
      <c r="AA67" s="174">
        <v>286.3</v>
      </c>
      <c r="AB67" s="175">
        <f t="shared" si="34"/>
        <v>222.14017000000001</v>
      </c>
      <c r="AC67" s="176">
        <f t="shared" si="35"/>
        <v>3785.6113362600008</v>
      </c>
      <c r="AD67" s="143"/>
      <c r="AE67" s="183"/>
      <c r="AF67" s="128"/>
      <c r="AG67" s="143">
        <f t="shared" si="36"/>
        <v>804.7</v>
      </c>
      <c r="AH67" s="128"/>
      <c r="AI67" s="221">
        <f t="shared" si="37"/>
        <v>0.18696512093744844</v>
      </c>
      <c r="AK67" s="183"/>
      <c r="AL67" s="183"/>
      <c r="AM67" s="183"/>
      <c r="AO67" s="183"/>
      <c r="AP67" s="183"/>
      <c r="AQ67" s="183"/>
      <c r="AS67" s="227">
        <v>222.1</v>
      </c>
    </row>
    <row r="68" spans="1:48">
      <c r="A68" s="178"/>
      <c r="B68" s="193">
        <v>44</v>
      </c>
      <c r="C68" s="195" t="s">
        <v>65</v>
      </c>
      <c r="D68" s="189">
        <v>2.2000000000000002</v>
      </c>
      <c r="E68" s="189">
        <v>2169.7809999999999</v>
      </c>
      <c r="F68" s="180">
        <v>43.985999999999997</v>
      </c>
      <c r="G68" s="180">
        <v>43.985999999999997</v>
      </c>
      <c r="H68" s="182">
        <f t="shared" si="9"/>
        <v>0</v>
      </c>
      <c r="I68" s="189">
        <v>1870.34664</v>
      </c>
      <c r="J68" s="189">
        <v>0</v>
      </c>
      <c r="K68" s="189">
        <v>1870.34664</v>
      </c>
      <c r="L68" s="182">
        <f t="shared" si="20"/>
        <v>30.86071956</v>
      </c>
      <c r="M68" s="180">
        <v>0</v>
      </c>
      <c r="N68" s="181">
        <v>41.2</v>
      </c>
      <c r="O68" s="181">
        <v>41.2</v>
      </c>
      <c r="P68" s="287"/>
      <c r="Q68" s="183">
        <f t="shared" si="22"/>
        <v>30.86071956</v>
      </c>
      <c r="R68" s="300">
        <f t="shared" si="23"/>
        <v>-10.339280440000003</v>
      </c>
      <c r="S68" s="308"/>
      <c r="T68" s="291"/>
      <c r="U68" s="291"/>
      <c r="V68" s="291"/>
      <c r="W68" s="231"/>
      <c r="X68" s="143"/>
      <c r="Y68" s="185"/>
      <c r="Z68" s="186">
        <f>R68</f>
        <v>-10.339280440000003</v>
      </c>
      <c r="AA68" s="174">
        <v>11.82</v>
      </c>
      <c r="AB68" s="175">
        <f t="shared" si="34"/>
        <v>9.1711380000000009</v>
      </c>
      <c r="AC68" s="176">
        <f t="shared" si="35"/>
        <v>1.4807195599999972</v>
      </c>
      <c r="AD68" s="143"/>
      <c r="AE68" s="183"/>
      <c r="AG68" s="143">
        <f t="shared" si="36"/>
        <v>41.2</v>
      </c>
      <c r="AI68" s="221">
        <f t="shared" si="37"/>
        <v>1.3350304395818826</v>
      </c>
      <c r="AK68" s="183"/>
      <c r="AL68" s="183"/>
      <c r="AM68" s="183"/>
      <c r="AO68" s="183"/>
      <c r="AP68" s="183"/>
      <c r="AQ68" s="183"/>
      <c r="AS68" s="187">
        <v>9.1999999999999993</v>
      </c>
    </row>
    <row r="69" spans="1:48" ht="15.75" customHeight="1">
      <c r="A69" s="178"/>
      <c r="B69" s="193">
        <v>45</v>
      </c>
      <c r="C69" s="195" t="s">
        <v>66</v>
      </c>
      <c r="D69" s="189">
        <v>2.2000000000000002</v>
      </c>
      <c r="E69" s="189" t="e">
        <f>#REF!</f>
        <v>#REF!</v>
      </c>
      <c r="F69" s="180">
        <v>5996.2529999999997</v>
      </c>
      <c r="G69" s="180">
        <v>5447.18786</v>
      </c>
      <c r="H69" s="180">
        <v>549.0651399999997</v>
      </c>
      <c r="I69" s="189">
        <v>256078.82055999999</v>
      </c>
      <c r="J69" s="189">
        <v>0</v>
      </c>
      <c r="K69" s="189">
        <f>I69</f>
        <v>256078.82055999999</v>
      </c>
      <c r="L69" s="182">
        <f t="shared" si="20"/>
        <v>4225.30053924</v>
      </c>
      <c r="M69" s="180">
        <v>671.55799999999999</v>
      </c>
      <c r="N69" s="181">
        <v>4821.2</v>
      </c>
      <c r="O69" s="181">
        <v>4821.2</v>
      </c>
      <c r="P69" s="287"/>
      <c r="Q69" s="183">
        <f t="shared" si="22"/>
        <v>4774.3656792399997</v>
      </c>
      <c r="R69" s="300">
        <f t="shared" si="23"/>
        <v>-46.834320760000082</v>
      </c>
      <c r="S69" s="308"/>
      <c r="T69" s="291"/>
      <c r="U69" s="291"/>
      <c r="V69" s="291"/>
      <c r="W69" s="184"/>
      <c r="X69" s="143"/>
      <c r="Y69" s="185"/>
      <c r="Z69" s="186">
        <f>R69</f>
        <v>-46.834320760000082</v>
      </c>
      <c r="AA69" s="174">
        <v>737.01</v>
      </c>
      <c r="AB69" s="175">
        <f t="shared" si="34"/>
        <v>571.84605899999997</v>
      </c>
      <c r="AC69" s="176">
        <f t="shared" si="35"/>
        <v>690.17567923999991</v>
      </c>
      <c r="AD69" s="143"/>
      <c r="AE69" s="183"/>
      <c r="AG69" s="143">
        <f t="shared" si="36"/>
        <v>4821.2</v>
      </c>
      <c r="AI69" s="221">
        <f t="shared" si="37"/>
        <v>1.0098095378331924</v>
      </c>
      <c r="AK69" s="183"/>
      <c r="AL69" s="183"/>
      <c r="AM69" s="183"/>
      <c r="AO69" s="183"/>
      <c r="AP69" s="183"/>
      <c r="AQ69" s="183"/>
      <c r="AS69" s="227">
        <v>571.79999999999995</v>
      </c>
    </row>
    <row r="70" spans="1:48">
      <c r="A70" s="178"/>
      <c r="B70" s="193">
        <v>46</v>
      </c>
      <c r="C70" s="195" t="s">
        <v>67</v>
      </c>
      <c r="D70" s="189">
        <v>2.2000000000000002</v>
      </c>
      <c r="E70" s="189">
        <v>690.46099000000004</v>
      </c>
      <c r="F70" s="180">
        <v>17.375</v>
      </c>
      <c r="G70" s="180">
        <v>17.375</v>
      </c>
      <c r="H70" s="182">
        <f t="shared" si="9"/>
        <v>0</v>
      </c>
      <c r="I70" s="189">
        <v>1063.5280600000001</v>
      </c>
      <c r="J70" s="189">
        <v>0</v>
      </c>
      <c r="K70" s="189">
        <v>1063.5280600000001</v>
      </c>
      <c r="L70" s="182">
        <f t="shared" si="20"/>
        <v>17.548212990000003</v>
      </c>
      <c r="M70" s="180">
        <v>0</v>
      </c>
      <c r="N70" s="181">
        <v>20.399999999999999</v>
      </c>
      <c r="O70" s="181">
        <v>20.399999999999999</v>
      </c>
      <c r="P70" s="287"/>
      <c r="Q70" s="183">
        <f t="shared" si="22"/>
        <v>17.548212990000003</v>
      </c>
      <c r="R70" s="300">
        <f t="shared" si="23"/>
        <v>-2.8517870099999953</v>
      </c>
      <c r="S70" s="308"/>
      <c r="T70" s="291"/>
      <c r="U70" s="291"/>
      <c r="V70" s="291"/>
      <c r="W70" s="184"/>
      <c r="X70" s="143"/>
      <c r="Y70" s="185"/>
      <c r="Z70" s="186">
        <f>R70</f>
        <v>-2.8517870099999953</v>
      </c>
      <c r="AA70" s="174"/>
      <c r="AB70" s="175">
        <f t="shared" si="34"/>
        <v>0</v>
      </c>
      <c r="AC70" s="232">
        <f t="shared" si="35"/>
        <v>-2.8517870099999953</v>
      </c>
      <c r="AD70" s="143">
        <f>AC70</f>
        <v>-2.8517870099999953</v>
      </c>
      <c r="AE70" s="183"/>
      <c r="AG70" s="143">
        <f t="shared" si="36"/>
        <v>20.399999999999999</v>
      </c>
      <c r="AI70" s="221">
        <f t="shared" si="37"/>
        <v>1.1625115338881007</v>
      </c>
      <c r="AK70" s="183"/>
      <c r="AL70" s="183"/>
      <c r="AM70" s="183"/>
      <c r="AO70" s="183"/>
      <c r="AP70" s="183"/>
      <c r="AQ70" s="183"/>
      <c r="AS70" s="232">
        <v>0</v>
      </c>
    </row>
    <row r="71" spans="1:48" ht="78.75">
      <c r="A71" s="178"/>
      <c r="B71" s="193">
        <v>47</v>
      </c>
      <c r="C71" s="195" t="s">
        <v>68</v>
      </c>
      <c r="D71" s="189">
        <v>2.2000000000000002</v>
      </c>
      <c r="E71" s="189">
        <v>867700.49</v>
      </c>
      <c r="F71" s="180">
        <v>0</v>
      </c>
      <c r="G71" s="180">
        <v>0</v>
      </c>
      <c r="H71" s="182">
        <f t="shared" si="9"/>
        <v>0</v>
      </c>
      <c r="I71" s="189">
        <v>852772.70465999993</v>
      </c>
      <c r="J71" s="189">
        <v>0</v>
      </c>
      <c r="K71" s="189">
        <v>0</v>
      </c>
      <c r="L71" s="182">
        <v>0</v>
      </c>
      <c r="M71" s="180">
        <v>0</v>
      </c>
      <c r="N71" s="181">
        <v>200</v>
      </c>
      <c r="O71" s="181">
        <v>200</v>
      </c>
      <c r="P71" s="287"/>
      <c r="Q71" s="183">
        <f t="shared" si="22"/>
        <v>0</v>
      </c>
      <c r="R71" s="300">
        <f t="shared" si="23"/>
        <v>-200</v>
      </c>
      <c r="S71" s="308"/>
      <c r="T71" s="291"/>
      <c r="U71" s="291"/>
      <c r="V71" s="291"/>
      <c r="W71" s="231" t="s">
        <v>123</v>
      </c>
      <c r="X71" s="143"/>
      <c r="Y71" s="185"/>
      <c r="Z71" s="186">
        <f>R71</f>
        <v>-200</v>
      </c>
      <c r="AA71" s="174">
        <v>8799.31</v>
      </c>
      <c r="AB71" s="175">
        <f t="shared" si="34"/>
        <v>6827.3846289999992</v>
      </c>
      <c r="AC71" s="176">
        <f t="shared" si="35"/>
        <v>8599.31</v>
      </c>
      <c r="AE71" s="183"/>
      <c r="AG71" s="143">
        <f t="shared" si="36"/>
        <v>200</v>
      </c>
      <c r="AI71" s="221"/>
      <c r="AK71" s="183"/>
      <c r="AL71" s="183"/>
      <c r="AM71" s="183"/>
      <c r="AO71" s="183"/>
      <c r="AP71" s="183"/>
      <c r="AQ71" s="183"/>
      <c r="AS71" s="247">
        <v>6827.5</v>
      </c>
    </row>
    <row r="72" spans="1:48">
      <c r="A72" s="178"/>
      <c r="B72" s="193">
        <v>48</v>
      </c>
      <c r="C72" s="195" t="s">
        <v>69</v>
      </c>
      <c r="D72" s="189">
        <v>2.2000000000000002</v>
      </c>
      <c r="E72" s="189">
        <v>73189.710229999997</v>
      </c>
      <c r="F72" s="180">
        <v>2464.5880000000002</v>
      </c>
      <c r="G72" s="180">
        <v>1650.104</v>
      </c>
      <c r="H72" s="182">
        <f t="shared" si="9"/>
        <v>814.48400000000015</v>
      </c>
      <c r="I72" s="189">
        <v>153976.68393999999</v>
      </c>
      <c r="J72" s="189">
        <v>0</v>
      </c>
      <c r="K72" s="189">
        <v>153976.68393999999</v>
      </c>
      <c r="L72" s="182">
        <f t="shared" si="20"/>
        <v>2540.6152850099998</v>
      </c>
      <c r="M72" s="180">
        <v>814.48400000000004</v>
      </c>
      <c r="N72" s="181">
        <v>2342.6</v>
      </c>
      <c r="O72" s="181">
        <v>2342.6</v>
      </c>
      <c r="P72" s="287"/>
      <c r="Q72" s="183">
        <f t="shared" si="22"/>
        <v>3355.0992850100001</v>
      </c>
      <c r="R72" s="300">
        <f t="shared" si="23"/>
        <v>1012.4992850100002</v>
      </c>
      <c r="S72" s="308"/>
      <c r="T72" s="291"/>
      <c r="U72" s="291"/>
      <c r="V72" s="291"/>
      <c r="W72" s="184"/>
      <c r="X72" s="143"/>
      <c r="Y72" s="197">
        <f>R72</f>
        <v>1012.4992850100002</v>
      </c>
      <c r="Z72" s="198"/>
      <c r="AA72" s="174">
        <v>30.05</v>
      </c>
      <c r="AB72" s="175">
        <f>AA72/12*9+AA72*0.0259</f>
        <v>23.315795000000001</v>
      </c>
      <c r="AC72" s="176">
        <f t="shared" si="35"/>
        <v>1042.5492850100002</v>
      </c>
      <c r="AE72" s="183"/>
      <c r="AG72" s="143">
        <f t="shared" si="36"/>
        <v>2342.6</v>
      </c>
      <c r="AI72" s="221">
        <f>AG72/(L72+H72)</f>
        <v>0.69822076815023904</v>
      </c>
      <c r="AK72" s="183"/>
      <c r="AL72" s="183"/>
      <c r="AM72" s="183"/>
      <c r="AO72" s="183"/>
      <c r="AP72" s="183"/>
      <c r="AQ72" s="183"/>
      <c r="AS72" s="247">
        <v>23.3</v>
      </c>
    </row>
    <row r="73" spans="1:48" ht="158.25" thickBot="1">
      <c r="A73" s="248"/>
      <c r="B73" s="193">
        <v>49</v>
      </c>
      <c r="C73" s="195" t="s">
        <v>72</v>
      </c>
      <c r="D73" s="189">
        <v>2.2000000000000002</v>
      </c>
      <c r="E73" s="189">
        <v>14533.44346</v>
      </c>
      <c r="F73" s="180">
        <v>0</v>
      </c>
      <c r="G73" s="180">
        <v>0</v>
      </c>
      <c r="H73" s="182">
        <f t="shared" si="9"/>
        <v>0</v>
      </c>
      <c r="I73" s="189">
        <v>13623.91224</v>
      </c>
      <c r="J73" s="189">
        <v>0</v>
      </c>
      <c r="K73" s="189">
        <v>0</v>
      </c>
      <c r="L73" s="182">
        <v>0</v>
      </c>
      <c r="M73" s="180">
        <v>0</v>
      </c>
      <c r="N73" s="181">
        <v>0</v>
      </c>
      <c r="O73" s="181">
        <v>0</v>
      </c>
      <c r="P73" s="287"/>
      <c r="Q73" s="183">
        <f t="shared" si="22"/>
        <v>0</v>
      </c>
      <c r="R73" s="300">
        <f t="shared" si="23"/>
        <v>0</v>
      </c>
      <c r="S73" s="308"/>
      <c r="T73" s="291"/>
      <c r="U73" s="291"/>
      <c r="V73" s="291"/>
      <c r="W73" s="231" t="s">
        <v>124</v>
      </c>
      <c r="X73" s="143"/>
      <c r="Y73" s="249">
        <f>R73</f>
        <v>0</v>
      </c>
      <c r="Z73" s="250"/>
      <c r="AA73" s="174"/>
      <c r="AB73" s="175"/>
      <c r="AC73" s="176">
        <f t="shared" si="35"/>
        <v>0</v>
      </c>
      <c r="AE73" s="183"/>
      <c r="AG73" s="143">
        <f t="shared" si="36"/>
        <v>0</v>
      </c>
      <c r="AI73" s="221"/>
      <c r="AK73" s="183"/>
      <c r="AL73" s="183"/>
      <c r="AM73" s="183"/>
      <c r="AO73" s="183"/>
      <c r="AP73" s="183"/>
      <c r="AQ73" s="183"/>
      <c r="AS73" s="187">
        <f>AB73</f>
        <v>0</v>
      </c>
    </row>
    <row r="74" spans="1:48" s="211" customFormat="1" ht="25.5" customHeight="1" thickBot="1">
      <c r="A74" s="201"/>
      <c r="B74" s="202"/>
      <c r="C74" s="203" t="s">
        <v>125</v>
      </c>
      <c r="D74" s="204"/>
      <c r="E74" s="204" t="e">
        <f>SUM(E56:E73)</f>
        <v>#REF!</v>
      </c>
      <c r="F74" s="204">
        <f t="shared" ref="F74:R74" si="38">SUM(F56:F73)</f>
        <v>20596.389279999999</v>
      </c>
      <c r="G74" s="204">
        <f t="shared" si="38"/>
        <v>16728.757140000002</v>
      </c>
      <c r="H74" s="204">
        <f t="shared" si="38"/>
        <v>3867.6321399999997</v>
      </c>
      <c r="I74" s="204">
        <f t="shared" si="38"/>
        <v>10226687.848210001</v>
      </c>
      <c r="J74" s="204">
        <f t="shared" si="38"/>
        <v>0</v>
      </c>
      <c r="K74" s="204">
        <f t="shared" si="38"/>
        <v>1268972.0738199998</v>
      </c>
      <c r="L74" s="204">
        <f t="shared" si="38"/>
        <v>20938.03921803</v>
      </c>
      <c r="M74" s="204">
        <f t="shared" si="38"/>
        <v>3668.884</v>
      </c>
      <c r="N74" s="204">
        <f t="shared" si="38"/>
        <v>21454.2</v>
      </c>
      <c r="O74" s="204">
        <f t="shared" ref="O74" si="39">SUM(O56:O73)</f>
        <v>21454.2</v>
      </c>
      <c r="P74" s="204"/>
      <c r="Q74" s="204">
        <f t="shared" si="38"/>
        <v>24805.671358030002</v>
      </c>
      <c r="R74" s="309">
        <f t="shared" si="38"/>
        <v>3351.4713580300008</v>
      </c>
      <c r="S74" s="310"/>
      <c r="T74" s="292"/>
      <c r="U74" s="292"/>
      <c r="V74" s="292"/>
      <c r="W74" s="205"/>
      <c r="X74" s="206"/>
      <c r="Y74" s="207">
        <f t="shared" ref="Y74:AE74" si="40">SUM(Y56:Y73)</f>
        <v>8597.6793116450008</v>
      </c>
      <c r="Z74" s="208">
        <f t="shared" si="40"/>
        <v>-5246.2079536150004</v>
      </c>
      <c r="AA74" s="209">
        <f t="shared" si="40"/>
        <v>12527.73</v>
      </c>
      <c r="AB74" s="210">
        <f t="shared" si="40"/>
        <v>9720.2657070000005</v>
      </c>
      <c r="AC74" s="204">
        <f t="shared" si="40"/>
        <v>15879.201358029999</v>
      </c>
      <c r="AD74" s="204">
        <f t="shared" si="40"/>
        <v>-4273.2151466550004</v>
      </c>
      <c r="AE74" s="204">
        <f t="shared" si="40"/>
        <v>0</v>
      </c>
      <c r="AK74" s="204">
        <f>SUM(AK56:AK73)</f>
        <v>0</v>
      </c>
      <c r="AL74" s="204">
        <f>SUM(AL56:AL73)</f>
        <v>0</v>
      </c>
      <c r="AM74" s="204">
        <f>SUM(AM56:AM73)</f>
        <v>0</v>
      </c>
      <c r="AO74" s="204"/>
      <c r="AP74" s="204"/>
      <c r="AQ74" s="204"/>
      <c r="AS74" s="204">
        <f>SUM(AS56:AS73)</f>
        <v>9395.7999999999993</v>
      </c>
      <c r="AU74" s="206"/>
      <c r="AV74" s="251"/>
    </row>
    <row r="75" spans="1:48" ht="47.25" customHeight="1" thickBot="1">
      <c r="A75" s="252"/>
      <c r="B75" s="253"/>
      <c r="C75" s="254" t="s">
        <v>126</v>
      </c>
      <c r="D75" s="255"/>
      <c r="E75" s="255"/>
      <c r="F75" s="256"/>
      <c r="G75" s="256"/>
      <c r="H75" s="257"/>
      <c r="I75" s="255"/>
      <c r="J75" s="255"/>
      <c r="K75" s="255"/>
      <c r="L75" s="257"/>
      <c r="M75" s="256"/>
      <c r="N75" s="258">
        <v>25171</v>
      </c>
      <c r="O75" s="258">
        <v>25171</v>
      </c>
      <c r="P75" s="288"/>
      <c r="Q75" s="183">
        <f t="shared" si="22"/>
        <v>0</v>
      </c>
      <c r="R75" s="300">
        <f t="shared" si="23"/>
        <v>-25171</v>
      </c>
      <c r="S75" s="308"/>
      <c r="T75" s="291"/>
      <c r="U75" s="291"/>
      <c r="V75" s="291"/>
      <c r="W75" s="231"/>
      <c r="X75" s="143"/>
      <c r="Y75" s="259"/>
      <c r="Z75" s="260">
        <f>R75</f>
        <v>-25171</v>
      </c>
      <c r="AA75" s="174"/>
      <c r="AB75" s="175"/>
      <c r="AC75" s="176">
        <f>AA75+R75</f>
        <v>-25171</v>
      </c>
      <c r="AE75" s="183"/>
      <c r="AK75" s="183"/>
      <c r="AL75" s="183"/>
      <c r="AM75" s="183"/>
      <c r="AO75" s="183"/>
      <c r="AP75" s="183"/>
      <c r="AQ75" s="183"/>
      <c r="AS75" s="183"/>
    </row>
    <row r="76" spans="1:48" s="211" customFormat="1" ht="25.5" customHeight="1" thickBot="1">
      <c r="A76" s="201"/>
      <c r="B76" s="202"/>
      <c r="C76" s="203" t="s">
        <v>127</v>
      </c>
      <c r="D76" s="204"/>
      <c r="E76" s="204" t="e">
        <f>E7+E15+E55+E74+E75</f>
        <v>#REF!</v>
      </c>
      <c r="F76" s="204">
        <f t="shared" ref="F76:R76" si="41">F7+F15+F55+F74+F75</f>
        <v>141008.38810199997</v>
      </c>
      <c r="G76" s="204">
        <f t="shared" si="41"/>
        <v>119413.37048999999</v>
      </c>
      <c r="H76" s="204">
        <f t="shared" si="41"/>
        <v>21595.017611999989</v>
      </c>
      <c r="I76" s="204">
        <f t="shared" si="41"/>
        <v>16747061.016570002</v>
      </c>
      <c r="J76" s="204">
        <f t="shared" si="41"/>
        <v>0</v>
      </c>
      <c r="K76" s="204">
        <f t="shared" si="41"/>
        <v>7789345.2421799991</v>
      </c>
      <c r="L76" s="204">
        <f t="shared" si="41"/>
        <v>128524.19649597</v>
      </c>
      <c r="M76" s="204">
        <f t="shared" si="41"/>
        <v>15843.464170000003</v>
      </c>
      <c r="N76" s="204">
        <f t="shared" si="41"/>
        <v>172869.2</v>
      </c>
      <c r="O76" s="204">
        <f t="shared" ref="O76" si="42">O7+O15+O55+O74+O75</f>
        <v>114958.5</v>
      </c>
      <c r="P76" s="204"/>
      <c r="Q76" s="204">
        <f t="shared" si="41"/>
        <v>150119.21410797001</v>
      </c>
      <c r="R76" s="309">
        <f t="shared" si="41"/>
        <v>-22749.985892029992</v>
      </c>
      <c r="S76" s="310"/>
      <c r="T76" s="292"/>
      <c r="U76" s="292"/>
      <c r="V76" s="292"/>
      <c r="W76" s="205"/>
      <c r="X76" s="206"/>
      <c r="Y76" s="207">
        <f>Y7+Y15+Y55+Y74+Y75</f>
        <v>15456.415886440007</v>
      </c>
      <c r="Z76" s="208">
        <f>Z7+Z15+Z55+Z74+Z75</f>
        <v>-38206.401778469997</v>
      </c>
      <c r="AA76" s="209">
        <f>AA7+AA15+AA55+AA74+AA75</f>
        <v>70890.55</v>
      </c>
      <c r="AB76" s="210"/>
      <c r="AC76" s="204">
        <f>AC7+AC15+AC55+AC74+AC75</f>
        <v>48140.56410797</v>
      </c>
      <c r="AD76" s="204">
        <f>AD7+AD15+AD55+AD74+AD75</f>
        <v>-9090.3336639249992</v>
      </c>
      <c r="AE76" s="204">
        <f>AE7+AE15+AE55+AE74+AE75</f>
        <v>394922914.52456611</v>
      </c>
      <c r="AK76" s="204">
        <f>AK7+AK15+AK55+AK74+AK75</f>
        <v>124192.7459583</v>
      </c>
      <c r="AL76" s="204">
        <f>AL7+AL15+AL55+AL74+AL75</f>
        <v>124954.39673621458</v>
      </c>
      <c r="AM76" s="204">
        <f>AM7+AM15+AM55+AM74+AM75</f>
        <v>-3.2637854028685354E-3</v>
      </c>
      <c r="AO76" s="204"/>
      <c r="AP76" s="204"/>
      <c r="AQ76" s="204"/>
      <c r="AS76" s="204"/>
    </row>
    <row r="77" spans="1:48" ht="15.75" customHeight="1">
      <c r="D77" s="143"/>
      <c r="E77" s="143" t="e">
        <f>E76-'[6]прил.1 '!E66</f>
        <v>#REF!</v>
      </c>
      <c r="F77" s="143">
        <f>F76-'[6]прил.1 '!F66</f>
        <v>0</v>
      </c>
      <c r="G77" s="143">
        <f>G76-'[6]прил.1 '!G66</f>
        <v>0</v>
      </c>
      <c r="H77" s="143">
        <f>H76-'[6]прил.1 '!H66</f>
        <v>0</v>
      </c>
      <c r="I77" s="143">
        <f>I76-'[6]прил.1 '!I66</f>
        <v>0</v>
      </c>
      <c r="J77" s="143">
        <f>J76-'[6]прил.1 '!J66</f>
        <v>0</v>
      </c>
      <c r="K77" s="143">
        <f>K76-'[6]прил.1 '!K66</f>
        <v>0</v>
      </c>
      <c r="L77" s="143">
        <f>L76-'[6]прил.1 '!L66</f>
        <v>0</v>
      </c>
      <c r="M77" s="143">
        <f>M76-'[6]прил.1 '!M66</f>
        <v>0</v>
      </c>
      <c r="N77" s="143">
        <f>N76-'[6]прил.1 '!N66</f>
        <v>56238.800000000017</v>
      </c>
      <c r="O77" s="143">
        <f>O76-'[6]прил.1 '!O66</f>
        <v>-35160.714107970009</v>
      </c>
      <c r="P77" s="143"/>
      <c r="Q77" s="143">
        <f>Q76-'[6]прил.1 '!O66</f>
        <v>0</v>
      </c>
      <c r="R77" s="311">
        <f>R76-'[6]прил.1 '!P66</f>
        <v>-56238.8</v>
      </c>
      <c r="S77" s="311"/>
      <c r="T77" s="143"/>
      <c r="U77" s="143"/>
      <c r="V77" s="143"/>
      <c r="W77" s="143"/>
      <c r="X77" s="143"/>
      <c r="AA77" s="261"/>
      <c r="AB77" s="143"/>
      <c r="AC77" s="262"/>
    </row>
    <row r="78" spans="1:48">
      <c r="H78" s="263"/>
      <c r="I78" s="264"/>
      <c r="J78" s="264"/>
      <c r="K78" s="264"/>
      <c r="L78" s="264"/>
      <c r="M78" s="265"/>
      <c r="AO78" s="471">
        <f>SUM(AO55:AP55)</f>
        <v>57910.7</v>
      </c>
      <c r="AP78" s="471"/>
    </row>
    <row r="79" spans="1:48" ht="15.75" customHeight="1">
      <c r="H79" s="263"/>
      <c r="I79" s="264"/>
      <c r="J79" s="264"/>
      <c r="K79" s="264"/>
      <c r="L79" s="264"/>
      <c r="M79" s="143" t="s">
        <v>128</v>
      </c>
      <c r="N79" s="266">
        <f>N7</f>
        <v>1200</v>
      </c>
      <c r="O79" s="266">
        <f>O7</f>
        <v>1200</v>
      </c>
      <c r="P79" s="266"/>
      <c r="Q79" s="267">
        <f>Q7</f>
        <v>914.85820470000021</v>
      </c>
      <c r="R79" s="311">
        <f>R7</f>
        <v>-285.14179529999979</v>
      </c>
      <c r="S79" s="311"/>
      <c r="T79" s="267"/>
      <c r="U79" s="267"/>
      <c r="V79" s="267"/>
      <c r="AO79" s="143">
        <f>AO78-R86</f>
        <v>-1.8921574999694712E-2</v>
      </c>
    </row>
    <row r="80" spans="1:48">
      <c r="I80" s="263"/>
      <c r="J80" s="263"/>
      <c r="K80" s="264"/>
      <c r="L80" s="264"/>
      <c r="M80" s="268" t="s">
        <v>129</v>
      </c>
      <c r="N80" s="266">
        <f>SUM(N15)</f>
        <v>89.600000000000009</v>
      </c>
      <c r="O80" s="266">
        <f>SUM(O15)</f>
        <v>89.600000000000009</v>
      </c>
      <c r="P80" s="266"/>
      <c r="Q80" s="267">
        <f>SUM(Q15)</f>
        <v>205.93858693999999</v>
      </c>
      <c r="R80" s="311">
        <f>SUM(R15)</f>
        <v>116.33858693999998</v>
      </c>
      <c r="S80" s="311"/>
      <c r="T80" s="267"/>
      <c r="U80" s="267"/>
      <c r="V80" s="267"/>
    </row>
    <row r="81" spans="13:45">
      <c r="M81" s="128" t="s">
        <v>130</v>
      </c>
      <c r="N81" s="266">
        <f>SUM(N56:N72)</f>
        <v>21454.2</v>
      </c>
      <c r="O81" s="266">
        <f>SUM(O56:O72)</f>
        <v>21454.2</v>
      </c>
      <c r="P81" s="266"/>
      <c r="Q81" s="267">
        <f>SUM(Q56:Q72)</f>
        <v>24805.671358030002</v>
      </c>
      <c r="R81" s="311">
        <f>SUM(R56:R72)</f>
        <v>3351.4713580300008</v>
      </c>
      <c r="S81" s="311"/>
      <c r="T81" s="267"/>
      <c r="U81" s="267"/>
      <c r="V81" s="267"/>
      <c r="AA81" s="130" t="s">
        <v>131</v>
      </c>
      <c r="AB81" s="269">
        <f>43524.6</f>
        <v>43524.6</v>
      </c>
    </row>
    <row r="82" spans="13:45">
      <c r="M82" s="143" t="s">
        <v>131</v>
      </c>
      <c r="N82" s="266">
        <f>SUM(N16:N54)-N80+N63</f>
        <v>126522.59999999999</v>
      </c>
      <c r="O82" s="266">
        <f>SUM(O16:O54)-O80+O63</f>
        <v>68611.899999999994</v>
      </c>
      <c r="P82" s="266"/>
      <c r="Q82" s="267">
        <f>SUM(Q16:Q54)-Q80+Q63</f>
        <v>125204.03375612501</v>
      </c>
      <c r="R82" s="311">
        <f>SUM(R16:R54)-R80+R63</f>
        <v>-1318.5662438749937</v>
      </c>
      <c r="S82" s="311"/>
      <c r="T82" s="267"/>
      <c r="U82" s="267"/>
      <c r="V82" s="267"/>
      <c r="AA82" s="130" t="s">
        <v>130</v>
      </c>
      <c r="AB82" s="269">
        <f>9395.8</f>
        <v>9395.7999999999993</v>
      </c>
    </row>
    <row r="83" spans="13:45" ht="15.75" customHeight="1" thickBot="1">
      <c r="R83" s="302">
        <f>R76/N82</f>
        <v>-0.17980966161009965</v>
      </c>
      <c r="W83" s="143"/>
    </row>
    <row r="84" spans="13:45" ht="16.5" thickBot="1">
      <c r="Q84" s="270" t="s">
        <v>132</v>
      </c>
      <c r="R84" s="312">
        <f>[6]прил.2!I11</f>
        <v>33488.81410797</v>
      </c>
      <c r="S84" s="313"/>
      <c r="T84" s="294"/>
      <c r="U84" s="294"/>
      <c r="V84" s="294"/>
      <c r="W84" s="143"/>
    </row>
    <row r="85" spans="13:45" ht="16.5" thickBot="1">
      <c r="Q85" s="270" t="s">
        <v>133</v>
      </c>
      <c r="R85" s="314">
        <f>N75-R62</f>
        <v>24421.904813605001</v>
      </c>
      <c r="S85" s="313"/>
      <c r="T85" s="294"/>
      <c r="U85" s="294"/>
      <c r="V85" s="294"/>
      <c r="W85" s="128" t="e">
        <f>R84/R89</f>
        <v>#DIV/0!</v>
      </c>
      <c r="AE85" s="143"/>
      <c r="AK85" s="143"/>
      <c r="AL85" s="143"/>
      <c r="AM85" s="143"/>
      <c r="AO85" s="143"/>
      <c r="AP85" s="143"/>
      <c r="AQ85" s="143"/>
      <c r="AS85" s="143"/>
    </row>
    <row r="86" spans="13:45">
      <c r="Q86" s="128" t="s">
        <v>134</v>
      </c>
      <c r="R86" s="311">
        <f>SUM(R84:R85)</f>
        <v>57910.718921574997</v>
      </c>
      <c r="S86" s="311"/>
      <c r="T86" s="143"/>
      <c r="U86" s="143"/>
      <c r="V86" s="143"/>
      <c r="AE86" s="143"/>
      <c r="AK86" s="143"/>
      <c r="AL86" s="143"/>
      <c r="AM86" s="143"/>
      <c r="AO86" s="143"/>
      <c r="AP86" s="143"/>
      <c r="AQ86" s="143"/>
      <c r="AS86" s="143"/>
    </row>
    <row r="87" spans="13:45" ht="15.75" customHeight="1">
      <c r="R87" s="311">
        <f>R86-R55</f>
        <v>58672.372963274989</v>
      </c>
      <c r="S87" s="311"/>
      <c r="T87" s="143"/>
      <c r="U87" s="143"/>
      <c r="V87" s="143"/>
      <c r="W87" s="143"/>
      <c r="AE87" s="221"/>
      <c r="AK87" s="221"/>
      <c r="AL87" s="221"/>
      <c r="AM87" s="221"/>
      <c r="AO87" s="221"/>
      <c r="AP87" s="221"/>
      <c r="AQ87" s="221"/>
      <c r="AS87" s="221"/>
    </row>
    <row r="89" spans="13:45">
      <c r="R89" s="311"/>
      <c r="S89" s="311"/>
      <c r="T89" s="143"/>
      <c r="U89" s="143"/>
      <c r="V89" s="143"/>
      <c r="AE89" s="143"/>
      <c r="AK89" s="143"/>
      <c r="AL89" s="143"/>
      <c r="AM89" s="143"/>
      <c r="AO89" s="143"/>
      <c r="AP89" s="143"/>
      <c r="AQ89" s="143"/>
      <c r="AS89" s="143"/>
    </row>
    <row r="90" spans="13:45">
      <c r="AC90" s="262"/>
    </row>
    <row r="91" spans="13:45" ht="15.75" customHeight="1">
      <c r="AC91" s="262"/>
      <c r="AE91" s="221"/>
      <c r="AK91" s="221"/>
      <c r="AL91" s="221"/>
      <c r="AM91" s="221"/>
      <c r="AO91" s="221"/>
      <c r="AP91" s="221"/>
      <c r="AQ91" s="221"/>
      <c r="AS91" s="221"/>
    </row>
    <row r="92" spans="13:45">
      <c r="AC92" s="262"/>
    </row>
    <row r="93" spans="13:45" ht="15.75" customHeight="1">
      <c r="AC93" s="262"/>
    </row>
    <row r="95" spans="13:45">
      <c r="R95" s="311"/>
      <c r="S95" s="311"/>
      <c r="T95" s="143"/>
      <c r="U95" s="143"/>
      <c r="V95" s="143"/>
    </row>
  </sheetData>
  <mergeCells count="29">
    <mergeCell ref="R4:R5"/>
    <mergeCell ref="W4:W5"/>
    <mergeCell ref="Y4:Z4"/>
    <mergeCell ref="B1:M1"/>
    <mergeCell ref="B2:M2"/>
    <mergeCell ref="A4:B5"/>
    <mergeCell ref="C4:C5"/>
    <mergeCell ref="D4:D5"/>
    <mergeCell ref="E4:E5"/>
    <mergeCell ref="F4:H4"/>
    <mergeCell ref="I4:I5"/>
    <mergeCell ref="J4:J5"/>
    <mergeCell ref="K4:K5"/>
    <mergeCell ref="AP4:AP5"/>
    <mergeCell ref="AQ4:AQ5"/>
    <mergeCell ref="AS4:AS5"/>
    <mergeCell ref="A6:B6"/>
    <mergeCell ref="AO78:AP78"/>
    <mergeCell ref="N4:P4"/>
    <mergeCell ref="T4:V4"/>
    <mergeCell ref="S4:S5"/>
    <mergeCell ref="AA4:AB4"/>
    <mergeCell ref="AC4:AC5"/>
    <mergeCell ref="AK4:AK5"/>
    <mergeCell ref="AL4:AL5"/>
    <mergeCell ref="AM4:AM5"/>
    <mergeCell ref="AO4:AO5"/>
    <mergeCell ref="L4:M4"/>
    <mergeCell ref="Q4:Q5"/>
  </mergeCells>
  <pageMargins left="0.31496062992125984" right="0.11811023622047245" top="0.35433070866141736" bottom="0.35433070866141736" header="0.31496062992125984" footer="0.31496062992125984"/>
  <pageSetup paperSize="8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95"/>
  <sheetViews>
    <sheetView zoomScale="71" zoomScaleNormal="71" workbookViewId="0">
      <pane xSplit="3" ySplit="6" topLeftCell="P19" activePane="bottomRight" state="frozen"/>
      <selection pane="topRight" activeCell="D1" sqref="D1"/>
      <selection pane="bottomLeft" activeCell="A5" sqref="A5"/>
      <selection pane="bottomRight" activeCell="A55" sqref="A55:S55"/>
    </sheetView>
  </sheetViews>
  <sheetFormatPr defaultRowHeight="15.75"/>
  <cols>
    <col min="1" max="1" width="3.42578125" style="126" customWidth="1"/>
    <col min="2" max="2" width="4.42578125" style="126" customWidth="1"/>
    <col min="3" max="3" width="32" style="128" customWidth="1"/>
    <col min="4" max="4" width="10.42578125" style="128" customWidth="1"/>
    <col min="5" max="5" width="15.85546875" style="128" customWidth="1"/>
    <col min="6" max="6" width="14.42578125" style="128" customWidth="1"/>
    <col min="7" max="7" width="13" style="128" customWidth="1"/>
    <col min="8" max="8" width="14.85546875" style="128" customWidth="1"/>
    <col min="9" max="9" width="15.85546875" style="128" customWidth="1"/>
    <col min="10" max="10" width="16.5703125" style="128" customWidth="1"/>
    <col min="11" max="11" width="15" style="128" customWidth="1"/>
    <col min="12" max="12" width="13" style="128" customWidth="1"/>
    <col min="13" max="13" width="12.5703125" style="128" customWidth="1"/>
    <col min="14" max="14" width="15.42578125" style="127" customWidth="1"/>
    <col min="15" max="15" width="13.140625" style="128" customWidth="1"/>
    <col min="16" max="16" width="14" style="128" customWidth="1"/>
    <col min="17" max="17" width="18.28515625" style="128" customWidth="1"/>
    <col min="18" max="18" width="1.28515625" style="128" customWidth="1"/>
    <col min="19" max="19" width="11" style="128" customWidth="1"/>
    <col min="20" max="20" width="11.7109375" style="128" customWidth="1"/>
    <col min="21" max="21" width="11" style="130" customWidth="1"/>
    <col min="22" max="22" width="11" style="128" customWidth="1"/>
    <col min="23" max="23" width="12.42578125" style="131" customWidth="1"/>
    <col min="24" max="24" width="14" style="128" hidden="1" customWidth="1"/>
    <col min="25" max="25" width="15.5703125" style="128" hidden="1" customWidth="1"/>
    <col min="26" max="26" width="1.42578125" style="128" hidden="1" customWidth="1"/>
    <col min="27" max="27" width="12.28515625" style="128" hidden="1" customWidth="1"/>
    <col min="28" max="28" width="0.85546875" style="128" hidden="1" customWidth="1"/>
    <col min="29" max="29" width="12.5703125" style="128" hidden="1" customWidth="1"/>
    <col min="30" max="30" width="1.42578125" style="128" customWidth="1"/>
    <col min="31" max="31" width="12.140625" style="128" hidden="1" customWidth="1"/>
    <col min="32" max="32" width="12.42578125" style="128" hidden="1" customWidth="1"/>
    <col min="33" max="33" width="11.42578125" style="128" hidden="1" customWidth="1"/>
    <col min="34" max="34" width="1.28515625" style="128" customWidth="1"/>
    <col min="35" max="37" width="10.7109375" style="128" customWidth="1"/>
    <col min="38" max="38" width="2.140625" style="128" customWidth="1"/>
    <col min="39" max="39" width="11.140625" style="128" customWidth="1"/>
    <col min="40" max="40" width="13.42578125" style="128" customWidth="1"/>
    <col min="41" max="41" width="12.140625" style="128" customWidth="1"/>
    <col min="42" max="42" width="14.140625" style="128" customWidth="1"/>
    <col min="43" max="43" width="9.5703125" style="128" bestFit="1" customWidth="1"/>
    <col min="44" max="256" width="9.140625" style="128"/>
    <col min="257" max="257" width="3.42578125" style="128" customWidth="1"/>
    <col min="258" max="258" width="4.42578125" style="128" customWidth="1"/>
    <col min="259" max="259" width="32" style="128" customWidth="1"/>
    <col min="260" max="260" width="10.42578125" style="128" customWidth="1"/>
    <col min="261" max="261" width="15.85546875" style="128" customWidth="1"/>
    <col min="262" max="262" width="14.42578125" style="128" customWidth="1"/>
    <col min="263" max="263" width="13" style="128" customWidth="1"/>
    <col min="264" max="264" width="14.85546875" style="128" customWidth="1"/>
    <col min="265" max="265" width="15.85546875" style="128" customWidth="1"/>
    <col min="266" max="266" width="16.5703125" style="128" customWidth="1"/>
    <col min="267" max="267" width="15" style="128" customWidth="1"/>
    <col min="268" max="268" width="13" style="128" customWidth="1"/>
    <col min="269" max="269" width="12.5703125" style="128" customWidth="1"/>
    <col min="270" max="270" width="15.42578125" style="128" customWidth="1"/>
    <col min="271" max="271" width="13.140625" style="128" customWidth="1"/>
    <col min="272" max="272" width="14" style="128" customWidth="1"/>
    <col min="273" max="273" width="18.28515625" style="128" customWidth="1"/>
    <col min="274" max="274" width="1.28515625" style="128" customWidth="1"/>
    <col min="275" max="275" width="11" style="128" customWidth="1"/>
    <col min="276" max="276" width="11.7109375" style="128" customWidth="1"/>
    <col min="277" max="278" width="11" style="128" customWidth="1"/>
    <col min="279" max="279" width="12.42578125" style="128" customWidth="1"/>
    <col min="280" max="285" width="0" style="128" hidden="1" customWidth="1"/>
    <col min="286" max="286" width="1.42578125" style="128" customWidth="1"/>
    <col min="287" max="289" width="0" style="128" hidden="1" customWidth="1"/>
    <col min="290" max="290" width="1.28515625" style="128" customWidth="1"/>
    <col min="291" max="293" width="10.7109375" style="128" customWidth="1"/>
    <col min="294" max="294" width="2.140625" style="128" customWidth="1"/>
    <col min="295" max="295" width="11.140625" style="128" customWidth="1"/>
    <col min="296" max="296" width="13.42578125" style="128" customWidth="1"/>
    <col min="297" max="297" width="10" style="128" customWidth="1"/>
    <col min="298" max="298" width="14.140625" style="128" customWidth="1"/>
    <col min="299" max="299" width="9.5703125" style="128" bestFit="1" customWidth="1"/>
    <col min="300" max="512" width="9.140625" style="128"/>
    <col min="513" max="513" width="3.42578125" style="128" customWidth="1"/>
    <col min="514" max="514" width="4.42578125" style="128" customWidth="1"/>
    <col min="515" max="515" width="32" style="128" customWidth="1"/>
    <col min="516" max="516" width="10.42578125" style="128" customWidth="1"/>
    <col min="517" max="517" width="15.85546875" style="128" customWidth="1"/>
    <col min="518" max="518" width="14.42578125" style="128" customWidth="1"/>
    <col min="519" max="519" width="13" style="128" customWidth="1"/>
    <col min="520" max="520" width="14.85546875" style="128" customWidth="1"/>
    <col min="521" max="521" width="15.85546875" style="128" customWidth="1"/>
    <col min="522" max="522" width="16.5703125" style="128" customWidth="1"/>
    <col min="523" max="523" width="15" style="128" customWidth="1"/>
    <col min="524" max="524" width="13" style="128" customWidth="1"/>
    <col min="525" max="525" width="12.5703125" style="128" customWidth="1"/>
    <col min="526" max="526" width="15.42578125" style="128" customWidth="1"/>
    <col min="527" max="527" width="13.140625" style="128" customWidth="1"/>
    <col min="528" max="528" width="14" style="128" customWidth="1"/>
    <col min="529" max="529" width="18.28515625" style="128" customWidth="1"/>
    <col min="530" max="530" width="1.28515625" style="128" customWidth="1"/>
    <col min="531" max="531" width="11" style="128" customWidth="1"/>
    <col min="532" max="532" width="11.7109375" style="128" customWidth="1"/>
    <col min="533" max="534" width="11" style="128" customWidth="1"/>
    <col min="535" max="535" width="12.42578125" style="128" customWidth="1"/>
    <col min="536" max="541" width="0" style="128" hidden="1" customWidth="1"/>
    <col min="542" max="542" width="1.42578125" style="128" customWidth="1"/>
    <col min="543" max="545" width="0" style="128" hidden="1" customWidth="1"/>
    <col min="546" max="546" width="1.28515625" style="128" customWidth="1"/>
    <col min="547" max="549" width="10.7109375" style="128" customWidth="1"/>
    <col min="550" max="550" width="2.140625" style="128" customWidth="1"/>
    <col min="551" max="551" width="11.140625" style="128" customWidth="1"/>
    <col min="552" max="552" width="13.42578125" style="128" customWidth="1"/>
    <col min="553" max="553" width="10" style="128" customWidth="1"/>
    <col min="554" max="554" width="14.140625" style="128" customWidth="1"/>
    <col min="555" max="555" width="9.5703125" style="128" bestFit="1" customWidth="1"/>
    <col min="556" max="768" width="9.140625" style="128"/>
    <col min="769" max="769" width="3.42578125" style="128" customWidth="1"/>
    <col min="770" max="770" width="4.42578125" style="128" customWidth="1"/>
    <col min="771" max="771" width="32" style="128" customWidth="1"/>
    <col min="772" max="772" width="10.42578125" style="128" customWidth="1"/>
    <col min="773" max="773" width="15.85546875" style="128" customWidth="1"/>
    <col min="774" max="774" width="14.42578125" style="128" customWidth="1"/>
    <col min="775" max="775" width="13" style="128" customWidth="1"/>
    <col min="776" max="776" width="14.85546875" style="128" customWidth="1"/>
    <col min="777" max="777" width="15.85546875" style="128" customWidth="1"/>
    <col min="778" max="778" width="16.5703125" style="128" customWidth="1"/>
    <col min="779" max="779" width="15" style="128" customWidth="1"/>
    <col min="780" max="780" width="13" style="128" customWidth="1"/>
    <col min="781" max="781" width="12.5703125" style="128" customWidth="1"/>
    <col min="782" max="782" width="15.42578125" style="128" customWidth="1"/>
    <col min="783" max="783" width="13.140625" style="128" customWidth="1"/>
    <col min="784" max="784" width="14" style="128" customWidth="1"/>
    <col min="785" max="785" width="18.28515625" style="128" customWidth="1"/>
    <col min="786" max="786" width="1.28515625" style="128" customWidth="1"/>
    <col min="787" max="787" width="11" style="128" customWidth="1"/>
    <col min="788" max="788" width="11.7109375" style="128" customWidth="1"/>
    <col min="789" max="790" width="11" style="128" customWidth="1"/>
    <col min="791" max="791" width="12.42578125" style="128" customWidth="1"/>
    <col min="792" max="797" width="0" style="128" hidden="1" customWidth="1"/>
    <col min="798" max="798" width="1.42578125" style="128" customWidth="1"/>
    <col min="799" max="801" width="0" style="128" hidden="1" customWidth="1"/>
    <col min="802" max="802" width="1.28515625" style="128" customWidth="1"/>
    <col min="803" max="805" width="10.7109375" style="128" customWidth="1"/>
    <col min="806" max="806" width="2.140625" style="128" customWidth="1"/>
    <col min="807" max="807" width="11.140625" style="128" customWidth="1"/>
    <col min="808" max="808" width="13.42578125" style="128" customWidth="1"/>
    <col min="809" max="809" width="10" style="128" customWidth="1"/>
    <col min="810" max="810" width="14.140625" style="128" customWidth="1"/>
    <col min="811" max="811" width="9.5703125" style="128" bestFit="1" customWidth="1"/>
    <col min="812" max="1024" width="9.140625" style="128"/>
    <col min="1025" max="1025" width="3.42578125" style="128" customWidth="1"/>
    <col min="1026" max="1026" width="4.42578125" style="128" customWidth="1"/>
    <col min="1027" max="1027" width="32" style="128" customWidth="1"/>
    <col min="1028" max="1028" width="10.42578125" style="128" customWidth="1"/>
    <col min="1029" max="1029" width="15.85546875" style="128" customWidth="1"/>
    <col min="1030" max="1030" width="14.42578125" style="128" customWidth="1"/>
    <col min="1031" max="1031" width="13" style="128" customWidth="1"/>
    <col min="1032" max="1032" width="14.85546875" style="128" customWidth="1"/>
    <col min="1033" max="1033" width="15.85546875" style="128" customWidth="1"/>
    <col min="1034" max="1034" width="16.5703125" style="128" customWidth="1"/>
    <col min="1035" max="1035" width="15" style="128" customWidth="1"/>
    <col min="1036" max="1036" width="13" style="128" customWidth="1"/>
    <col min="1037" max="1037" width="12.5703125" style="128" customWidth="1"/>
    <col min="1038" max="1038" width="15.42578125" style="128" customWidth="1"/>
    <col min="1039" max="1039" width="13.140625" style="128" customWidth="1"/>
    <col min="1040" max="1040" width="14" style="128" customWidth="1"/>
    <col min="1041" max="1041" width="18.28515625" style="128" customWidth="1"/>
    <col min="1042" max="1042" width="1.28515625" style="128" customWidth="1"/>
    <col min="1043" max="1043" width="11" style="128" customWidth="1"/>
    <col min="1044" max="1044" width="11.7109375" style="128" customWidth="1"/>
    <col min="1045" max="1046" width="11" style="128" customWidth="1"/>
    <col min="1047" max="1047" width="12.42578125" style="128" customWidth="1"/>
    <col min="1048" max="1053" width="0" style="128" hidden="1" customWidth="1"/>
    <col min="1054" max="1054" width="1.42578125" style="128" customWidth="1"/>
    <col min="1055" max="1057" width="0" style="128" hidden="1" customWidth="1"/>
    <col min="1058" max="1058" width="1.28515625" style="128" customWidth="1"/>
    <col min="1059" max="1061" width="10.7109375" style="128" customWidth="1"/>
    <col min="1062" max="1062" width="2.140625" style="128" customWidth="1"/>
    <col min="1063" max="1063" width="11.140625" style="128" customWidth="1"/>
    <col min="1064" max="1064" width="13.42578125" style="128" customWidth="1"/>
    <col min="1065" max="1065" width="10" style="128" customWidth="1"/>
    <col min="1066" max="1066" width="14.140625" style="128" customWidth="1"/>
    <col min="1067" max="1067" width="9.5703125" style="128" bestFit="1" customWidth="1"/>
    <col min="1068" max="1280" width="9.140625" style="128"/>
    <col min="1281" max="1281" width="3.42578125" style="128" customWidth="1"/>
    <col min="1282" max="1282" width="4.42578125" style="128" customWidth="1"/>
    <col min="1283" max="1283" width="32" style="128" customWidth="1"/>
    <col min="1284" max="1284" width="10.42578125" style="128" customWidth="1"/>
    <col min="1285" max="1285" width="15.85546875" style="128" customWidth="1"/>
    <col min="1286" max="1286" width="14.42578125" style="128" customWidth="1"/>
    <col min="1287" max="1287" width="13" style="128" customWidth="1"/>
    <col min="1288" max="1288" width="14.85546875" style="128" customWidth="1"/>
    <col min="1289" max="1289" width="15.85546875" style="128" customWidth="1"/>
    <col min="1290" max="1290" width="16.5703125" style="128" customWidth="1"/>
    <col min="1291" max="1291" width="15" style="128" customWidth="1"/>
    <col min="1292" max="1292" width="13" style="128" customWidth="1"/>
    <col min="1293" max="1293" width="12.5703125" style="128" customWidth="1"/>
    <col min="1294" max="1294" width="15.42578125" style="128" customWidth="1"/>
    <col min="1295" max="1295" width="13.140625" style="128" customWidth="1"/>
    <col min="1296" max="1296" width="14" style="128" customWidth="1"/>
    <col min="1297" max="1297" width="18.28515625" style="128" customWidth="1"/>
    <col min="1298" max="1298" width="1.28515625" style="128" customWidth="1"/>
    <col min="1299" max="1299" width="11" style="128" customWidth="1"/>
    <col min="1300" max="1300" width="11.7109375" style="128" customWidth="1"/>
    <col min="1301" max="1302" width="11" style="128" customWidth="1"/>
    <col min="1303" max="1303" width="12.42578125" style="128" customWidth="1"/>
    <col min="1304" max="1309" width="0" style="128" hidden="1" customWidth="1"/>
    <col min="1310" max="1310" width="1.42578125" style="128" customWidth="1"/>
    <col min="1311" max="1313" width="0" style="128" hidden="1" customWidth="1"/>
    <col min="1314" max="1314" width="1.28515625" style="128" customWidth="1"/>
    <col min="1315" max="1317" width="10.7109375" style="128" customWidth="1"/>
    <col min="1318" max="1318" width="2.140625" style="128" customWidth="1"/>
    <col min="1319" max="1319" width="11.140625" style="128" customWidth="1"/>
    <col min="1320" max="1320" width="13.42578125" style="128" customWidth="1"/>
    <col min="1321" max="1321" width="10" style="128" customWidth="1"/>
    <col min="1322" max="1322" width="14.140625" style="128" customWidth="1"/>
    <col min="1323" max="1323" width="9.5703125" style="128" bestFit="1" customWidth="1"/>
    <col min="1324" max="1536" width="9.140625" style="128"/>
    <col min="1537" max="1537" width="3.42578125" style="128" customWidth="1"/>
    <col min="1538" max="1538" width="4.42578125" style="128" customWidth="1"/>
    <col min="1539" max="1539" width="32" style="128" customWidth="1"/>
    <col min="1540" max="1540" width="10.42578125" style="128" customWidth="1"/>
    <col min="1541" max="1541" width="15.85546875" style="128" customWidth="1"/>
    <col min="1542" max="1542" width="14.42578125" style="128" customWidth="1"/>
    <col min="1543" max="1543" width="13" style="128" customWidth="1"/>
    <col min="1544" max="1544" width="14.85546875" style="128" customWidth="1"/>
    <col min="1545" max="1545" width="15.85546875" style="128" customWidth="1"/>
    <col min="1546" max="1546" width="16.5703125" style="128" customWidth="1"/>
    <col min="1547" max="1547" width="15" style="128" customWidth="1"/>
    <col min="1548" max="1548" width="13" style="128" customWidth="1"/>
    <col min="1549" max="1549" width="12.5703125" style="128" customWidth="1"/>
    <col min="1550" max="1550" width="15.42578125" style="128" customWidth="1"/>
    <col min="1551" max="1551" width="13.140625" style="128" customWidth="1"/>
    <col min="1552" max="1552" width="14" style="128" customWidth="1"/>
    <col min="1553" max="1553" width="18.28515625" style="128" customWidth="1"/>
    <col min="1554" max="1554" width="1.28515625" style="128" customWidth="1"/>
    <col min="1555" max="1555" width="11" style="128" customWidth="1"/>
    <col min="1556" max="1556" width="11.7109375" style="128" customWidth="1"/>
    <col min="1557" max="1558" width="11" style="128" customWidth="1"/>
    <col min="1559" max="1559" width="12.42578125" style="128" customWidth="1"/>
    <col min="1560" max="1565" width="0" style="128" hidden="1" customWidth="1"/>
    <col min="1566" max="1566" width="1.42578125" style="128" customWidth="1"/>
    <col min="1567" max="1569" width="0" style="128" hidden="1" customWidth="1"/>
    <col min="1570" max="1570" width="1.28515625" style="128" customWidth="1"/>
    <col min="1571" max="1573" width="10.7109375" style="128" customWidth="1"/>
    <col min="1574" max="1574" width="2.140625" style="128" customWidth="1"/>
    <col min="1575" max="1575" width="11.140625" style="128" customWidth="1"/>
    <col min="1576" max="1576" width="13.42578125" style="128" customWidth="1"/>
    <col min="1577" max="1577" width="10" style="128" customWidth="1"/>
    <col min="1578" max="1578" width="14.140625" style="128" customWidth="1"/>
    <col min="1579" max="1579" width="9.5703125" style="128" bestFit="1" customWidth="1"/>
    <col min="1580" max="1792" width="9.140625" style="128"/>
    <col min="1793" max="1793" width="3.42578125" style="128" customWidth="1"/>
    <col min="1794" max="1794" width="4.42578125" style="128" customWidth="1"/>
    <col min="1795" max="1795" width="32" style="128" customWidth="1"/>
    <col min="1796" max="1796" width="10.42578125" style="128" customWidth="1"/>
    <col min="1797" max="1797" width="15.85546875" style="128" customWidth="1"/>
    <col min="1798" max="1798" width="14.42578125" style="128" customWidth="1"/>
    <col min="1799" max="1799" width="13" style="128" customWidth="1"/>
    <col min="1800" max="1800" width="14.85546875" style="128" customWidth="1"/>
    <col min="1801" max="1801" width="15.85546875" style="128" customWidth="1"/>
    <col min="1802" max="1802" width="16.5703125" style="128" customWidth="1"/>
    <col min="1803" max="1803" width="15" style="128" customWidth="1"/>
    <col min="1804" max="1804" width="13" style="128" customWidth="1"/>
    <col min="1805" max="1805" width="12.5703125" style="128" customWidth="1"/>
    <col min="1806" max="1806" width="15.42578125" style="128" customWidth="1"/>
    <col min="1807" max="1807" width="13.140625" style="128" customWidth="1"/>
    <col min="1808" max="1808" width="14" style="128" customWidth="1"/>
    <col min="1809" max="1809" width="18.28515625" style="128" customWidth="1"/>
    <col min="1810" max="1810" width="1.28515625" style="128" customWidth="1"/>
    <col min="1811" max="1811" width="11" style="128" customWidth="1"/>
    <col min="1812" max="1812" width="11.7109375" style="128" customWidth="1"/>
    <col min="1813" max="1814" width="11" style="128" customWidth="1"/>
    <col min="1815" max="1815" width="12.42578125" style="128" customWidth="1"/>
    <col min="1816" max="1821" width="0" style="128" hidden="1" customWidth="1"/>
    <col min="1822" max="1822" width="1.42578125" style="128" customWidth="1"/>
    <col min="1823" max="1825" width="0" style="128" hidden="1" customWidth="1"/>
    <col min="1826" max="1826" width="1.28515625" style="128" customWidth="1"/>
    <col min="1827" max="1829" width="10.7109375" style="128" customWidth="1"/>
    <col min="1830" max="1830" width="2.140625" style="128" customWidth="1"/>
    <col min="1831" max="1831" width="11.140625" style="128" customWidth="1"/>
    <col min="1832" max="1832" width="13.42578125" style="128" customWidth="1"/>
    <col min="1833" max="1833" width="10" style="128" customWidth="1"/>
    <col min="1834" max="1834" width="14.140625" style="128" customWidth="1"/>
    <col min="1835" max="1835" width="9.5703125" style="128" bestFit="1" customWidth="1"/>
    <col min="1836" max="2048" width="9.140625" style="128"/>
    <col min="2049" max="2049" width="3.42578125" style="128" customWidth="1"/>
    <col min="2050" max="2050" width="4.42578125" style="128" customWidth="1"/>
    <col min="2051" max="2051" width="32" style="128" customWidth="1"/>
    <col min="2052" max="2052" width="10.42578125" style="128" customWidth="1"/>
    <col min="2053" max="2053" width="15.85546875" style="128" customWidth="1"/>
    <col min="2054" max="2054" width="14.42578125" style="128" customWidth="1"/>
    <col min="2055" max="2055" width="13" style="128" customWidth="1"/>
    <col min="2056" max="2056" width="14.85546875" style="128" customWidth="1"/>
    <col min="2057" max="2057" width="15.85546875" style="128" customWidth="1"/>
    <col min="2058" max="2058" width="16.5703125" style="128" customWidth="1"/>
    <col min="2059" max="2059" width="15" style="128" customWidth="1"/>
    <col min="2060" max="2060" width="13" style="128" customWidth="1"/>
    <col min="2061" max="2061" width="12.5703125" style="128" customWidth="1"/>
    <col min="2062" max="2062" width="15.42578125" style="128" customWidth="1"/>
    <col min="2063" max="2063" width="13.140625" style="128" customWidth="1"/>
    <col min="2064" max="2064" width="14" style="128" customWidth="1"/>
    <col min="2065" max="2065" width="18.28515625" style="128" customWidth="1"/>
    <col min="2066" max="2066" width="1.28515625" style="128" customWidth="1"/>
    <col min="2067" max="2067" width="11" style="128" customWidth="1"/>
    <col min="2068" max="2068" width="11.7109375" style="128" customWidth="1"/>
    <col min="2069" max="2070" width="11" style="128" customWidth="1"/>
    <col min="2071" max="2071" width="12.42578125" style="128" customWidth="1"/>
    <col min="2072" max="2077" width="0" style="128" hidden="1" customWidth="1"/>
    <col min="2078" max="2078" width="1.42578125" style="128" customWidth="1"/>
    <col min="2079" max="2081" width="0" style="128" hidden="1" customWidth="1"/>
    <col min="2082" max="2082" width="1.28515625" style="128" customWidth="1"/>
    <col min="2083" max="2085" width="10.7109375" style="128" customWidth="1"/>
    <col min="2086" max="2086" width="2.140625" style="128" customWidth="1"/>
    <col min="2087" max="2087" width="11.140625" style="128" customWidth="1"/>
    <col min="2088" max="2088" width="13.42578125" style="128" customWidth="1"/>
    <col min="2089" max="2089" width="10" style="128" customWidth="1"/>
    <col min="2090" max="2090" width="14.140625" style="128" customWidth="1"/>
    <col min="2091" max="2091" width="9.5703125" style="128" bestFit="1" customWidth="1"/>
    <col min="2092" max="2304" width="9.140625" style="128"/>
    <col min="2305" max="2305" width="3.42578125" style="128" customWidth="1"/>
    <col min="2306" max="2306" width="4.42578125" style="128" customWidth="1"/>
    <col min="2307" max="2307" width="32" style="128" customWidth="1"/>
    <col min="2308" max="2308" width="10.42578125" style="128" customWidth="1"/>
    <col min="2309" max="2309" width="15.85546875" style="128" customWidth="1"/>
    <col min="2310" max="2310" width="14.42578125" style="128" customWidth="1"/>
    <col min="2311" max="2311" width="13" style="128" customWidth="1"/>
    <col min="2312" max="2312" width="14.85546875" style="128" customWidth="1"/>
    <col min="2313" max="2313" width="15.85546875" style="128" customWidth="1"/>
    <col min="2314" max="2314" width="16.5703125" style="128" customWidth="1"/>
    <col min="2315" max="2315" width="15" style="128" customWidth="1"/>
    <col min="2316" max="2316" width="13" style="128" customWidth="1"/>
    <col min="2317" max="2317" width="12.5703125" style="128" customWidth="1"/>
    <col min="2318" max="2318" width="15.42578125" style="128" customWidth="1"/>
    <col min="2319" max="2319" width="13.140625" style="128" customWidth="1"/>
    <col min="2320" max="2320" width="14" style="128" customWidth="1"/>
    <col min="2321" max="2321" width="18.28515625" style="128" customWidth="1"/>
    <col min="2322" max="2322" width="1.28515625" style="128" customWidth="1"/>
    <col min="2323" max="2323" width="11" style="128" customWidth="1"/>
    <col min="2324" max="2324" width="11.7109375" style="128" customWidth="1"/>
    <col min="2325" max="2326" width="11" style="128" customWidth="1"/>
    <col min="2327" max="2327" width="12.42578125" style="128" customWidth="1"/>
    <col min="2328" max="2333" width="0" style="128" hidden="1" customWidth="1"/>
    <col min="2334" max="2334" width="1.42578125" style="128" customWidth="1"/>
    <col min="2335" max="2337" width="0" style="128" hidden="1" customWidth="1"/>
    <col min="2338" max="2338" width="1.28515625" style="128" customWidth="1"/>
    <col min="2339" max="2341" width="10.7109375" style="128" customWidth="1"/>
    <col min="2342" max="2342" width="2.140625" style="128" customWidth="1"/>
    <col min="2343" max="2343" width="11.140625" style="128" customWidth="1"/>
    <col min="2344" max="2344" width="13.42578125" style="128" customWidth="1"/>
    <col min="2345" max="2345" width="10" style="128" customWidth="1"/>
    <col min="2346" max="2346" width="14.140625" style="128" customWidth="1"/>
    <col min="2347" max="2347" width="9.5703125" style="128" bestFit="1" customWidth="1"/>
    <col min="2348" max="2560" width="9.140625" style="128"/>
    <col min="2561" max="2561" width="3.42578125" style="128" customWidth="1"/>
    <col min="2562" max="2562" width="4.42578125" style="128" customWidth="1"/>
    <col min="2563" max="2563" width="32" style="128" customWidth="1"/>
    <col min="2564" max="2564" width="10.42578125" style="128" customWidth="1"/>
    <col min="2565" max="2565" width="15.85546875" style="128" customWidth="1"/>
    <col min="2566" max="2566" width="14.42578125" style="128" customWidth="1"/>
    <col min="2567" max="2567" width="13" style="128" customWidth="1"/>
    <col min="2568" max="2568" width="14.85546875" style="128" customWidth="1"/>
    <col min="2569" max="2569" width="15.85546875" style="128" customWidth="1"/>
    <col min="2570" max="2570" width="16.5703125" style="128" customWidth="1"/>
    <col min="2571" max="2571" width="15" style="128" customWidth="1"/>
    <col min="2572" max="2572" width="13" style="128" customWidth="1"/>
    <col min="2573" max="2573" width="12.5703125" style="128" customWidth="1"/>
    <col min="2574" max="2574" width="15.42578125" style="128" customWidth="1"/>
    <col min="2575" max="2575" width="13.140625" style="128" customWidth="1"/>
    <col min="2576" max="2576" width="14" style="128" customWidth="1"/>
    <col min="2577" max="2577" width="18.28515625" style="128" customWidth="1"/>
    <col min="2578" max="2578" width="1.28515625" style="128" customWidth="1"/>
    <col min="2579" max="2579" width="11" style="128" customWidth="1"/>
    <col min="2580" max="2580" width="11.7109375" style="128" customWidth="1"/>
    <col min="2581" max="2582" width="11" style="128" customWidth="1"/>
    <col min="2583" max="2583" width="12.42578125" style="128" customWidth="1"/>
    <col min="2584" max="2589" width="0" style="128" hidden="1" customWidth="1"/>
    <col min="2590" max="2590" width="1.42578125" style="128" customWidth="1"/>
    <col min="2591" max="2593" width="0" style="128" hidden="1" customWidth="1"/>
    <col min="2594" max="2594" width="1.28515625" style="128" customWidth="1"/>
    <col min="2595" max="2597" width="10.7109375" style="128" customWidth="1"/>
    <col min="2598" max="2598" width="2.140625" style="128" customWidth="1"/>
    <col min="2599" max="2599" width="11.140625" style="128" customWidth="1"/>
    <col min="2600" max="2600" width="13.42578125" style="128" customWidth="1"/>
    <col min="2601" max="2601" width="10" style="128" customWidth="1"/>
    <col min="2602" max="2602" width="14.140625" style="128" customWidth="1"/>
    <col min="2603" max="2603" width="9.5703125" style="128" bestFit="1" customWidth="1"/>
    <col min="2604" max="2816" width="9.140625" style="128"/>
    <col min="2817" max="2817" width="3.42578125" style="128" customWidth="1"/>
    <col min="2818" max="2818" width="4.42578125" style="128" customWidth="1"/>
    <col min="2819" max="2819" width="32" style="128" customWidth="1"/>
    <col min="2820" max="2820" width="10.42578125" style="128" customWidth="1"/>
    <col min="2821" max="2821" width="15.85546875" style="128" customWidth="1"/>
    <col min="2822" max="2822" width="14.42578125" style="128" customWidth="1"/>
    <col min="2823" max="2823" width="13" style="128" customWidth="1"/>
    <col min="2824" max="2824" width="14.85546875" style="128" customWidth="1"/>
    <col min="2825" max="2825" width="15.85546875" style="128" customWidth="1"/>
    <col min="2826" max="2826" width="16.5703125" style="128" customWidth="1"/>
    <col min="2827" max="2827" width="15" style="128" customWidth="1"/>
    <col min="2828" max="2828" width="13" style="128" customWidth="1"/>
    <col min="2829" max="2829" width="12.5703125" style="128" customWidth="1"/>
    <col min="2830" max="2830" width="15.42578125" style="128" customWidth="1"/>
    <col min="2831" max="2831" width="13.140625" style="128" customWidth="1"/>
    <col min="2832" max="2832" width="14" style="128" customWidth="1"/>
    <col min="2833" max="2833" width="18.28515625" style="128" customWidth="1"/>
    <col min="2834" max="2834" width="1.28515625" style="128" customWidth="1"/>
    <col min="2835" max="2835" width="11" style="128" customWidth="1"/>
    <col min="2836" max="2836" width="11.7109375" style="128" customWidth="1"/>
    <col min="2837" max="2838" width="11" style="128" customWidth="1"/>
    <col min="2839" max="2839" width="12.42578125" style="128" customWidth="1"/>
    <col min="2840" max="2845" width="0" style="128" hidden="1" customWidth="1"/>
    <col min="2846" max="2846" width="1.42578125" style="128" customWidth="1"/>
    <col min="2847" max="2849" width="0" style="128" hidden="1" customWidth="1"/>
    <col min="2850" max="2850" width="1.28515625" style="128" customWidth="1"/>
    <col min="2851" max="2853" width="10.7109375" style="128" customWidth="1"/>
    <col min="2854" max="2854" width="2.140625" style="128" customWidth="1"/>
    <col min="2855" max="2855" width="11.140625" style="128" customWidth="1"/>
    <col min="2856" max="2856" width="13.42578125" style="128" customWidth="1"/>
    <col min="2857" max="2857" width="10" style="128" customWidth="1"/>
    <col min="2858" max="2858" width="14.140625" style="128" customWidth="1"/>
    <col min="2859" max="2859" width="9.5703125" style="128" bestFit="1" customWidth="1"/>
    <col min="2860" max="3072" width="9.140625" style="128"/>
    <col min="3073" max="3073" width="3.42578125" style="128" customWidth="1"/>
    <col min="3074" max="3074" width="4.42578125" style="128" customWidth="1"/>
    <col min="3075" max="3075" width="32" style="128" customWidth="1"/>
    <col min="3076" max="3076" width="10.42578125" style="128" customWidth="1"/>
    <col min="3077" max="3077" width="15.85546875" style="128" customWidth="1"/>
    <col min="3078" max="3078" width="14.42578125" style="128" customWidth="1"/>
    <col min="3079" max="3079" width="13" style="128" customWidth="1"/>
    <col min="3080" max="3080" width="14.85546875" style="128" customWidth="1"/>
    <col min="3081" max="3081" width="15.85546875" style="128" customWidth="1"/>
    <col min="3082" max="3082" width="16.5703125" style="128" customWidth="1"/>
    <col min="3083" max="3083" width="15" style="128" customWidth="1"/>
    <col min="3084" max="3084" width="13" style="128" customWidth="1"/>
    <col min="3085" max="3085" width="12.5703125" style="128" customWidth="1"/>
    <col min="3086" max="3086" width="15.42578125" style="128" customWidth="1"/>
    <col min="3087" max="3087" width="13.140625" style="128" customWidth="1"/>
    <col min="3088" max="3088" width="14" style="128" customWidth="1"/>
    <col min="3089" max="3089" width="18.28515625" style="128" customWidth="1"/>
    <col min="3090" max="3090" width="1.28515625" style="128" customWidth="1"/>
    <col min="3091" max="3091" width="11" style="128" customWidth="1"/>
    <col min="3092" max="3092" width="11.7109375" style="128" customWidth="1"/>
    <col min="3093" max="3094" width="11" style="128" customWidth="1"/>
    <col min="3095" max="3095" width="12.42578125" style="128" customWidth="1"/>
    <col min="3096" max="3101" width="0" style="128" hidden="1" customWidth="1"/>
    <col min="3102" max="3102" width="1.42578125" style="128" customWidth="1"/>
    <col min="3103" max="3105" width="0" style="128" hidden="1" customWidth="1"/>
    <col min="3106" max="3106" width="1.28515625" style="128" customWidth="1"/>
    <col min="3107" max="3109" width="10.7109375" style="128" customWidth="1"/>
    <col min="3110" max="3110" width="2.140625" style="128" customWidth="1"/>
    <col min="3111" max="3111" width="11.140625" style="128" customWidth="1"/>
    <col min="3112" max="3112" width="13.42578125" style="128" customWidth="1"/>
    <col min="3113" max="3113" width="10" style="128" customWidth="1"/>
    <col min="3114" max="3114" width="14.140625" style="128" customWidth="1"/>
    <col min="3115" max="3115" width="9.5703125" style="128" bestFit="1" customWidth="1"/>
    <col min="3116" max="3328" width="9.140625" style="128"/>
    <col min="3329" max="3329" width="3.42578125" style="128" customWidth="1"/>
    <col min="3330" max="3330" width="4.42578125" style="128" customWidth="1"/>
    <col min="3331" max="3331" width="32" style="128" customWidth="1"/>
    <col min="3332" max="3332" width="10.42578125" style="128" customWidth="1"/>
    <col min="3333" max="3333" width="15.85546875" style="128" customWidth="1"/>
    <col min="3334" max="3334" width="14.42578125" style="128" customWidth="1"/>
    <col min="3335" max="3335" width="13" style="128" customWidth="1"/>
    <col min="3336" max="3336" width="14.85546875" style="128" customWidth="1"/>
    <col min="3337" max="3337" width="15.85546875" style="128" customWidth="1"/>
    <col min="3338" max="3338" width="16.5703125" style="128" customWidth="1"/>
    <col min="3339" max="3339" width="15" style="128" customWidth="1"/>
    <col min="3340" max="3340" width="13" style="128" customWidth="1"/>
    <col min="3341" max="3341" width="12.5703125" style="128" customWidth="1"/>
    <col min="3342" max="3342" width="15.42578125" style="128" customWidth="1"/>
    <col min="3343" max="3343" width="13.140625" style="128" customWidth="1"/>
    <col min="3344" max="3344" width="14" style="128" customWidth="1"/>
    <col min="3345" max="3345" width="18.28515625" style="128" customWidth="1"/>
    <col min="3346" max="3346" width="1.28515625" style="128" customWidth="1"/>
    <col min="3347" max="3347" width="11" style="128" customWidth="1"/>
    <col min="3348" max="3348" width="11.7109375" style="128" customWidth="1"/>
    <col min="3349" max="3350" width="11" style="128" customWidth="1"/>
    <col min="3351" max="3351" width="12.42578125" style="128" customWidth="1"/>
    <col min="3352" max="3357" width="0" style="128" hidden="1" customWidth="1"/>
    <col min="3358" max="3358" width="1.42578125" style="128" customWidth="1"/>
    <col min="3359" max="3361" width="0" style="128" hidden="1" customWidth="1"/>
    <col min="3362" max="3362" width="1.28515625" style="128" customWidth="1"/>
    <col min="3363" max="3365" width="10.7109375" style="128" customWidth="1"/>
    <col min="3366" max="3366" width="2.140625" style="128" customWidth="1"/>
    <col min="3367" max="3367" width="11.140625" style="128" customWidth="1"/>
    <col min="3368" max="3368" width="13.42578125" style="128" customWidth="1"/>
    <col min="3369" max="3369" width="10" style="128" customWidth="1"/>
    <col min="3370" max="3370" width="14.140625" style="128" customWidth="1"/>
    <col min="3371" max="3371" width="9.5703125" style="128" bestFit="1" customWidth="1"/>
    <col min="3372" max="3584" width="9.140625" style="128"/>
    <col min="3585" max="3585" width="3.42578125" style="128" customWidth="1"/>
    <col min="3586" max="3586" width="4.42578125" style="128" customWidth="1"/>
    <col min="3587" max="3587" width="32" style="128" customWidth="1"/>
    <col min="3588" max="3588" width="10.42578125" style="128" customWidth="1"/>
    <col min="3589" max="3589" width="15.85546875" style="128" customWidth="1"/>
    <col min="3590" max="3590" width="14.42578125" style="128" customWidth="1"/>
    <col min="3591" max="3591" width="13" style="128" customWidth="1"/>
    <col min="3592" max="3592" width="14.85546875" style="128" customWidth="1"/>
    <col min="3593" max="3593" width="15.85546875" style="128" customWidth="1"/>
    <col min="3594" max="3594" width="16.5703125" style="128" customWidth="1"/>
    <col min="3595" max="3595" width="15" style="128" customWidth="1"/>
    <col min="3596" max="3596" width="13" style="128" customWidth="1"/>
    <col min="3597" max="3597" width="12.5703125" style="128" customWidth="1"/>
    <col min="3598" max="3598" width="15.42578125" style="128" customWidth="1"/>
    <col min="3599" max="3599" width="13.140625" style="128" customWidth="1"/>
    <col min="3600" max="3600" width="14" style="128" customWidth="1"/>
    <col min="3601" max="3601" width="18.28515625" style="128" customWidth="1"/>
    <col min="3602" max="3602" width="1.28515625" style="128" customWidth="1"/>
    <col min="3603" max="3603" width="11" style="128" customWidth="1"/>
    <col min="3604" max="3604" width="11.7109375" style="128" customWidth="1"/>
    <col min="3605" max="3606" width="11" style="128" customWidth="1"/>
    <col min="3607" max="3607" width="12.42578125" style="128" customWidth="1"/>
    <col min="3608" max="3613" width="0" style="128" hidden="1" customWidth="1"/>
    <col min="3614" max="3614" width="1.42578125" style="128" customWidth="1"/>
    <col min="3615" max="3617" width="0" style="128" hidden="1" customWidth="1"/>
    <col min="3618" max="3618" width="1.28515625" style="128" customWidth="1"/>
    <col min="3619" max="3621" width="10.7109375" style="128" customWidth="1"/>
    <col min="3622" max="3622" width="2.140625" style="128" customWidth="1"/>
    <col min="3623" max="3623" width="11.140625" style="128" customWidth="1"/>
    <col min="3624" max="3624" width="13.42578125" style="128" customWidth="1"/>
    <col min="3625" max="3625" width="10" style="128" customWidth="1"/>
    <col min="3626" max="3626" width="14.140625" style="128" customWidth="1"/>
    <col min="3627" max="3627" width="9.5703125" style="128" bestFit="1" customWidth="1"/>
    <col min="3628" max="3840" width="9.140625" style="128"/>
    <col min="3841" max="3841" width="3.42578125" style="128" customWidth="1"/>
    <col min="3842" max="3842" width="4.42578125" style="128" customWidth="1"/>
    <col min="3843" max="3843" width="32" style="128" customWidth="1"/>
    <col min="3844" max="3844" width="10.42578125" style="128" customWidth="1"/>
    <col min="3845" max="3845" width="15.85546875" style="128" customWidth="1"/>
    <col min="3846" max="3846" width="14.42578125" style="128" customWidth="1"/>
    <col min="3847" max="3847" width="13" style="128" customWidth="1"/>
    <col min="3848" max="3848" width="14.85546875" style="128" customWidth="1"/>
    <col min="3849" max="3849" width="15.85546875" style="128" customWidth="1"/>
    <col min="3850" max="3850" width="16.5703125" style="128" customWidth="1"/>
    <col min="3851" max="3851" width="15" style="128" customWidth="1"/>
    <col min="3852" max="3852" width="13" style="128" customWidth="1"/>
    <col min="3853" max="3853" width="12.5703125" style="128" customWidth="1"/>
    <col min="3854" max="3854" width="15.42578125" style="128" customWidth="1"/>
    <col min="3855" max="3855" width="13.140625" style="128" customWidth="1"/>
    <col min="3856" max="3856" width="14" style="128" customWidth="1"/>
    <col min="3857" max="3857" width="18.28515625" style="128" customWidth="1"/>
    <col min="3858" max="3858" width="1.28515625" style="128" customWidth="1"/>
    <col min="3859" max="3859" width="11" style="128" customWidth="1"/>
    <col min="3860" max="3860" width="11.7109375" style="128" customWidth="1"/>
    <col min="3861" max="3862" width="11" style="128" customWidth="1"/>
    <col min="3863" max="3863" width="12.42578125" style="128" customWidth="1"/>
    <col min="3864" max="3869" width="0" style="128" hidden="1" customWidth="1"/>
    <col min="3870" max="3870" width="1.42578125" style="128" customWidth="1"/>
    <col min="3871" max="3873" width="0" style="128" hidden="1" customWidth="1"/>
    <col min="3874" max="3874" width="1.28515625" style="128" customWidth="1"/>
    <col min="3875" max="3877" width="10.7109375" style="128" customWidth="1"/>
    <col min="3878" max="3878" width="2.140625" style="128" customWidth="1"/>
    <col min="3879" max="3879" width="11.140625" style="128" customWidth="1"/>
    <col min="3880" max="3880" width="13.42578125" style="128" customWidth="1"/>
    <col min="3881" max="3881" width="10" style="128" customWidth="1"/>
    <col min="3882" max="3882" width="14.140625" style="128" customWidth="1"/>
    <col min="3883" max="3883" width="9.5703125" style="128" bestFit="1" customWidth="1"/>
    <col min="3884" max="4096" width="9.140625" style="128"/>
    <col min="4097" max="4097" width="3.42578125" style="128" customWidth="1"/>
    <col min="4098" max="4098" width="4.42578125" style="128" customWidth="1"/>
    <col min="4099" max="4099" width="32" style="128" customWidth="1"/>
    <col min="4100" max="4100" width="10.42578125" style="128" customWidth="1"/>
    <col min="4101" max="4101" width="15.85546875" style="128" customWidth="1"/>
    <col min="4102" max="4102" width="14.42578125" style="128" customWidth="1"/>
    <col min="4103" max="4103" width="13" style="128" customWidth="1"/>
    <col min="4104" max="4104" width="14.85546875" style="128" customWidth="1"/>
    <col min="4105" max="4105" width="15.85546875" style="128" customWidth="1"/>
    <col min="4106" max="4106" width="16.5703125" style="128" customWidth="1"/>
    <col min="4107" max="4107" width="15" style="128" customWidth="1"/>
    <col min="4108" max="4108" width="13" style="128" customWidth="1"/>
    <col min="4109" max="4109" width="12.5703125" style="128" customWidth="1"/>
    <col min="4110" max="4110" width="15.42578125" style="128" customWidth="1"/>
    <col min="4111" max="4111" width="13.140625" style="128" customWidth="1"/>
    <col min="4112" max="4112" width="14" style="128" customWidth="1"/>
    <col min="4113" max="4113" width="18.28515625" style="128" customWidth="1"/>
    <col min="4114" max="4114" width="1.28515625" style="128" customWidth="1"/>
    <col min="4115" max="4115" width="11" style="128" customWidth="1"/>
    <col min="4116" max="4116" width="11.7109375" style="128" customWidth="1"/>
    <col min="4117" max="4118" width="11" style="128" customWidth="1"/>
    <col min="4119" max="4119" width="12.42578125" style="128" customWidth="1"/>
    <col min="4120" max="4125" width="0" style="128" hidden="1" customWidth="1"/>
    <col min="4126" max="4126" width="1.42578125" style="128" customWidth="1"/>
    <col min="4127" max="4129" width="0" style="128" hidden="1" customWidth="1"/>
    <col min="4130" max="4130" width="1.28515625" style="128" customWidth="1"/>
    <col min="4131" max="4133" width="10.7109375" style="128" customWidth="1"/>
    <col min="4134" max="4134" width="2.140625" style="128" customWidth="1"/>
    <col min="4135" max="4135" width="11.140625" style="128" customWidth="1"/>
    <col min="4136" max="4136" width="13.42578125" style="128" customWidth="1"/>
    <col min="4137" max="4137" width="10" style="128" customWidth="1"/>
    <col min="4138" max="4138" width="14.140625" style="128" customWidth="1"/>
    <col min="4139" max="4139" width="9.5703125" style="128" bestFit="1" customWidth="1"/>
    <col min="4140" max="4352" width="9.140625" style="128"/>
    <col min="4353" max="4353" width="3.42578125" style="128" customWidth="1"/>
    <col min="4354" max="4354" width="4.42578125" style="128" customWidth="1"/>
    <col min="4355" max="4355" width="32" style="128" customWidth="1"/>
    <col min="4356" max="4356" width="10.42578125" style="128" customWidth="1"/>
    <col min="4357" max="4357" width="15.85546875" style="128" customWidth="1"/>
    <col min="4358" max="4358" width="14.42578125" style="128" customWidth="1"/>
    <col min="4359" max="4359" width="13" style="128" customWidth="1"/>
    <col min="4360" max="4360" width="14.85546875" style="128" customWidth="1"/>
    <col min="4361" max="4361" width="15.85546875" style="128" customWidth="1"/>
    <col min="4362" max="4362" width="16.5703125" style="128" customWidth="1"/>
    <col min="4363" max="4363" width="15" style="128" customWidth="1"/>
    <col min="4364" max="4364" width="13" style="128" customWidth="1"/>
    <col min="4365" max="4365" width="12.5703125" style="128" customWidth="1"/>
    <col min="4366" max="4366" width="15.42578125" style="128" customWidth="1"/>
    <col min="4367" max="4367" width="13.140625" style="128" customWidth="1"/>
    <col min="4368" max="4368" width="14" style="128" customWidth="1"/>
    <col min="4369" max="4369" width="18.28515625" style="128" customWidth="1"/>
    <col min="4370" max="4370" width="1.28515625" style="128" customWidth="1"/>
    <col min="4371" max="4371" width="11" style="128" customWidth="1"/>
    <col min="4372" max="4372" width="11.7109375" style="128" customWidth="1"/>
    <col min="4373" max="4374" width="11" style="128" customWidth="1"/>
    <col min="4375" max="4375" width="12.42578125" style="128" customWidth="1"/>
    <col min="4376" max="4381" width="0" style="128" hidden="1" customWidth="1"/>
    <col min="4382" max="4382" width="1.42578125" style="128" customWidth="1"/>
    <col min="4383" max="4385" width="0" style="128" hidden="1" customWidth="1"/>
    <col min="4386" max="4386" width="1.28515625" style="128" customWidth="1"/>
    <col min="4387" max="4389" width="10.7109375" style="128" customWidth="1"/>
    <col min="4390" max="4390" width="2.140625" style="128" customWidth="1"/>
    <col min="4391" max="4391" width="11.140625" style="128" customWidth="1"/>
    <col min="4392" max="4392" width="13.42578125" style="128" customWidth="1"/>
    <col min="4393" max="4393" width="10" style="128" customWidth="1"/>
    <col min="4394" max="4394" width="14.140625" style="128" customWidth="1"/>
    <col min="4395" max="4395" width="9.5703125" style="128" bestFit="1" customWidth="1"/>
    <col min="4396" max="4608" width="9.140625" style="128"/>
    <col min="4609" max="4609" width="3.42578125" style="128" customWidth="1"/>
    <col min="4610" max="4610" width="4.42578125" style="128" customWidth="1"/>
    <col min="4611" max="4611" width="32" style="128" customWidth="1"/>
    <col min="4612" max="4612" width="10.42578125" style="128" customWidth="1"/>
    <col min="4613" max="4613" width="15.85546875" style="128" customWidth="1"/>
    <col min="4614" max="4614" width="14.42578125" style="128" customWidth="1"/>
    <col min="4615" max="4615" width="13" style="128" customWidth="1"/>
    <col min="4616" max="4616" width="14.85546875" style="128" customWidth="1"/>
    <col min="4617" max="4617" width="15.85546875" style="128" customWidth="1"/>
    <col min="4618" max="4618" width="16.5703125" style="128" customWidth="1"/>
    <col min="4619" max="4619" width="15" style="128" customWidth="1"/>
    <col min="4620" max="4620" width="13" style="128" customWidth="1"/>
    <col min="4621" max="4621" width="12.5703125" style="128" customWidth="1"/>
    <col min="4622" max="4622" width="15.42578125" style="128" customWidth="1"/>
    <col min="4623" max="4623" width="13.140625" style="128" customWidth="1"/>
    <col min="4624" max="4624" width="14" style="128" customWidth="1"/>
    <col min="4625" max="4625" width="18.28515625" style="128" customWidth="1"/>
    <col min="4626" max="4626" width="1.28515625" style="128" customWidth="1"/>
    <col min="4627" max="4627" width="11" style="128" customWidth="1"/>
    <col min="4628" max="4628" width="11.7109375" style="128" customWidth="1"/>
    <col min="4629" max="4630" width="11" style="128" customWidth="1"/>
    <col min="4631" max="4631" width="12.42578125" style="128" customWidth="1"/>
    <col min="4632" max="4637" width="0" style="128" hidden="1" customWidth="1"/>
    <col min="4638" max="4638" width="1.42578125" style="128" customWidth="1"/>
    <col min="4639" max="4641" width="0" style="128" hidden="1" customWidth="1"/>
    <col min="4642" max="4642" width="1.28515625" style="128" customWidth="1"/>
    <col min="4643" max="4645" width="10.7109375" style="128" customWidth="1"/>
    <col min="4646" max="4646" width="2.140625" style="128" customWidth="1"/>
    <col min="4647" max="4647" width="11.140625" style="128" customWidth="1"/>
    <col min="4648" max="4648" width="13.42578125" style="128" customWidth="1"/>
    <col min="4649" max="4649" width="10" style="128" customWidth="1"/>
    <col min="4650" max="4650" width="14.140625" style="128" customWidth="1"/>
    <col min="4651" max="4651" width="9.5703125" style="128" bestFit="1" customWidth="1"/>
    <col min="4652" max="4864" width="9.140625" style="128"/>
    <col min="4865" max="4865" width="3.42578125" style="128" customWidth="1"/>
    <col min="4866" max="4866" width="4.42578125" style="128" customWidth="1"/>
    <col min="4867" max="4867" width="32" style="128" customWidth="1"/>
    <col min="4868" max="4868" width="10.42578125" style="128" customWidth="1"/>
    <col min="4869" max="4869" width="15.85546875" style="128" customWidth="1"/>
    <col min="4870" max="4870" width="14.42578125" style="128" customWidth="1"/>
    <col min="4871" max="4871" width="13" style="128" customWidth="1"/>
    <col min="4872" max="4872" width="14.85546875" style="128" customWidth="1"/>
    <col min="4873" max="4873" width="15.85546875" style="128" customWidth="1"/>
    <col min="4874" max="4874" width="16.5703125" style="128" customWidth="1"/>
    <col min="4875" max="4875" width="15" style="128" customWidth="1"/>
    <col min="4876" max="4876" width="13" style="128" customWidth="1"/>
    <col min="4877" max="4877" width="12.5703125" style="128" customWidth="1"/>
    <col min="4878" max="4878" width="15.42578125" style="128" customWidth="1"/>
    <col min="4879" max="4879" width="13.140625" style="128" customWidth="1"/>
    <col min="4880" max="4880" width="14" style="128" customWidth="1"/>
    <col min="4881" max="4881" width="18.28515625" style="128" customWidth="1"/>
    <col min="4882" max="4882" width="1.28515625" style="128" customWidth="1"/>
    <col min="4883" max="4883" width="11" style="128" customWidth="1"/>
    <col min="4884" max="4884" width="11.7109375" style="128" customWidth="1"/>
    <col min="4885" max="4886" width="11" style="128" customWidth="1"/>
    <col min="4887" max="4887" width="12.42578125" style="128" customWidth="1"/>
    <col min="4888" max="4893" width="0" style="128" hidden="1" customWidth="1"/>
    <col min="4894" max="4894" width="1.42578125" style="128" customWidth="1"/>
    <col min="4895" max="4897" width="0" style="128" hidden="1" customWidth="1"/>
    <col min="4898" max="4898" width="1.28515625" style="128" customWidth="1"/>
    <col min="4899" max="4901" width="10.7109375" style="128" customWidth="1"/>
    <col min="4902" max="4902" width="2.140625" style="128" customWidth="1"/>
    <col min="4903" max="4903" width="11.140625" style="128" customWidth="1"/>
    <col min="4904" max="4904" width="13.42578125" style="128" customWidth="1"/>
    <col min="4905" max="4905" width="10" style="128" customWidth="1"/>
    <col min="4906" max="4906" width="14.140625" style="128" customWidth="1"/>
    <col min="4907" max="4907" width="9.5703125" style="128" bestFit="1" customWidth="1"/>
    <col min="4908" max="5120" width="9.140625" style="128"/>
    <col min="5121" max="5121" width="3.42578125" style="128" customWidth="1"/>
    <col min="5122" max="5122" width="4.42578125" style="128" customWidth="1"/>
    <col min="5123" max="5123" width="32" style="128" customWidth="1"/>
    <col min="5124" max="5124" width="10.42578125" style="128" customWidth="1"/>
    <col min="5125" max="5125" width="15.85546875" style="128" customWidth="1"/>
    <col min="5126" max="5126" width="14.42578125" style="128" customWidth="1"/>
    <col min="5127" max="5127" width="13" style="128" customWidth="1"/>
    <col min="5128" max="5128" width="14.85546875" style="128" customWidth="1"/>
    <col min="5129" max="5129" width="15.85546875" style="128" customWidth="1"/>
    <col min="5130" max="5130" width="16.5703125" style="128" customWidth="1"/>
    <col min="5131" max="5131" width="15" style="128" customWidth="1"/>
    <col min="5132" max="5132" width="13" style="128" customWidth="1"/>
    <col min="5133" max="5133" width="12.5703125" style="128" customWidth="1"/>
    <col min="5134" max="5134" width="15.42578125" style="128" customWidth="1"/>
    <col min="5135" max="5135" width="13.140625" style="128" customWidth="1"/>
    <col min="5136" max="5136" width="14" style="128" customWidth="1"/>
    <col min="5137" max="5137" width="18.28515625" style="128" customWidth="1"/>
    <col min="5138" max="5138" width="1.28515625" style="128" customWidth="1"/>
    <col min="5139" max="5139" width="11" style="128" customWidth="1"/>
    <col min="5140" max="5140" width="11.7109375" style="128" customWidth="1"/>
    <col min="5141" max="5142" width="11" style="128" customWidth="1"/>
    <col min="5143" max="5143" width="12.42578125" style="128" customWidth="1"/>
    <col min="5144" max="5149" width="0" style="128" hidden="1" customWidth="1"/>
    <col min="5150" max="5150" width="1.42578125" style="128" customWidth="1"/>
    <col min="5151" max="5153" width="0" style="128" hidden="1" customWidth="1"/>
    <col min="5154" max="5154" width="1.28515625" style="128" customWidth="1"/>
    <col min="5155" max="5157" width="10.7109375" style="128" customWidth="1"/>
    <col min="5158" max="5158" width="2.140625" style="128" customWidth="1"/>
    <col min="5159" max="5159" width="11.140625" style="128" customWidth="1"/>
    <col min="5160" max="5160" width="13.42578125" style="128" customWidth="1"/>
    <col min="5161" max="5161" width="10" style="128" customWidth="1"/>
    <col min="5162" max="5162" width="14.140625" style="128" customWidth="1"/>
    <col min="5163" max="5163" width="9.5703125" style="128" bestFit="1" customWidth="1"/>
    <col min="5164" max="5376" width="9.140625" style="128"/>
    <col min="5377" max="5377" width="3.42578125" style="128" customWidth="1"/>
    <col min="5378" max="5378" width="4.42578125" style="128" customWidth="1"/>
    <col min="5379" max="5379" width="32" style="128" customWidth="1"/>
    <col min="5380" max="5380" width="10.42578125" style="128" customWidth="1"/>
    <col min="5381" max="5381" width="15.85546875" style="128" customWidth="1"/>
    <col min="5382" max="5382" width="14.42578125" style="128" customWidth="1"/>
    <col min="5383" max="5383" width="13" style="128" customWidth="1"/>
    <col min="5384" max="5384" width="14.85546875" style="128" customWidth="1"/>
    <col min="5385" max="5385" width="15.85546875" style="128" customWidth="1"/>
    <col min="5386" max="5386" width="16.5703125" style="128" customWidth="1"/>
    <col min="5387" max="5387" width="15" style="128" customWidth="1"/>
    <col min="5388" max="5388" width="13" style="128" customWidth="1"/>
    <col min="5389" max="5389" width="12.5703125" style="128" customWidth="1"/>
    <col min="5390" max="5390" width="15.42578125" style="128" customWidth="1"/>
    <col min="5391" max="5391" width="13.140625" style="128" customWidth="1"/>
    <col min="5392" max="5392" width="14" style="128" customWidth="1"/>
    <col min="5393" max="5393" width="18.28515625" style="128" customWidth="1"/>
    <col min="5394" max="5394" width="1.28515625" style="128" customWidth="1"/>
    <col min="5395" max="5395" width="11" style="128" customWidth="1"/>
    <col min="5396" max="5396" width="11.7109375" style="128" customWidth="1"/>
    <col min="5397" max="5398" width="11" style="128" customWidth="1"/>
    <col min="5399" max="5399" width="12.42578125" style="128" customWidth="1"/>
    <col min="5400" max="5405" width="0" style="128" hidden="1" customWidth="1"/>
    <col min="5406" max="5406" width="1.42578125" style="128" customWidth="1"/>
    <col min="5407" max="5409" width="0" style="128" hidden="1" customWidth="1"/>
    <col min="5410" max="5410" width="1.28515625" style="128" customWidth="1"/>
    <col min="5411" max="5413" width="10.7109375" style="128" customWidth="1"/>
    <col min="5414" max="5414" width="2.140625" style="128" customWidth="1"/>
    <col min="5415" max="5415" width="11.140625" style="128" customWidth="1"/>
    <col min="5416" max="5416" width="13.42578125" style="128" customWidth="1"/>
    <col min="5417" max="5417" width="10" style="128" customWidth="1"/>
    <col min="5418" max="5418" width="14.140625" style="128" customWidth="1"/>
    <col min="5419" max="5419" width="9.5703125" style="128" bestFit="1" customWidth="1"/>
    <col min="5420" max="5632" width="9.140625" style="128"/>
    <col min="5633" max="5633" width="3.42578125" style="128" customWidth="1"/>
    <col min="5634" max="5634" width="4.42578125" style="128" customWidth="1"/>
    <col min="5635" max="5635" width="32" style="128" customWidth="1"/>
    <col min="5636" max="5636" width="10.42578125" style="128" customWidth="1"/>
    <col min="5637" max="5637" width="15.85546875" style="128" customWidth="1"/>
    <col min="5638" max="5638" width="14.42578125" style="128" customWidth="1"/>
    <col min="5639" max="5639" width="13" style="128" customWidth="1"/>
    <col min="5640" max="5640" width="14.85546875" style="128" customWidth="1"/>
    <col min="5641" max="5641" width="15.85546875" style="128" customWidth="1"/>
    <col min="5642" max="5642" width="16.5703125" style="128" customWidth="1"/>
    <col min="5643" max="5643" width="15" style="128" customWidth="1"/>
    <col min="5644" max="5644" width="13" style="128" customWidth="1"/>
    <col min="5645" max="5645" width="12.5703125" style="128" customWidth="1"/>
    <col min="5646" max="5646" width="15.42578125" style="128" customWidth="1"/>
    <col min="5647" max="5647" width="13.140625" style="128" customWidth="1"/>
    <col min="5648" max="5648" width="14" style="128" customWidth="1"/>
    <col min="5649" max="5649" width="18.28515625" style="128" customWidth="1"/>
    <col min="5650" max="5650" width="1.28515625" style="128" customWidth="1"/>
    <col min="5651" max="5651" width="11" style="128" customWidth="1"/>
    <col min="5652" max="5652" width="11.7109375" style="128" customWidth="1"/>
    <col min="5653" max="5654" width="11" style="128" customWidth="1"/>
    <col min="5655" max="5655" width="12.42578125" style="128" customWidth="1"/>
    <col min="5656" max="5661" width="0" style="128" hidden="1" customWidth="1"/>
    <col min="5662" max="5662" width="1.42578125" style="128" customWidth="1"/>
    <col min="5663" max="5665" width="0" style="128" hidden="1" customWidth="1"/>
    <col min="5666" max="5666" width="1.28515625" style="128" customWidth="1"/>
    <col min="5667" max="5669" width="10.7109375" style="128" customWidth="1"/>
    <col min="5670" max="5670" width="2.140625" style="128" customWidth="1"/>
    <col min="5671" max="5671" width="11.140625" style="128" customWidth="1"/>
    <col min="5672" max="5672" width="13.42578125" style="128" customWidth="1"/>
    <col min="5673" max="5673" width="10" style="128" customWidth="1"/>
    <col min="5674" max="5674" width="14.140625" style="128" customWidth="1"/>
    <col min="5675" max="5675" width="9.5703125" style="128" bestFit="1" customWidth="1"/>
    <col min="5676" max="5888" width="9.140625" style="128"/>
    <col min="5889" max="5889" width="3.42578125" style="128" customWidth="1"/>
    <col min="5890" max="5890" width="4.42578125" style="128" customWidth="1"/>
    <col min="5891" max="5891" width="32" style="128" customWidth="1"/>
    <col min="5892" max="5892" width="10.42578125" style="128" customWidth="1"/>
    <col min="5893" max="5893" width="15.85546875" style="128" customWidth="1"/>
    <col min="5894" max="5894" width="14.42578125" style="128" customWidth="1"/>
    <col min="5895" max="5895" width="13" style="128" customWidth="1"/>
    <col min="5896" max="5896" width="14.85546875" style="128" customWidth="1"/>
    <col min="5897" max="5897" width="15.85546875" style="128" customWidth="1"/>
    <col min="5898" max="5898" width="16.5703125" style="128" customWidth="1"/>
    <col min="5899" max="5899" width="15" style="128" customWidth="1"/>
    <col min="5900" max="5900" width="13" style="128" customWidth="1"/>
    <col min="5901" max="5901" width="12.5703125" style="128" customWidth="1"/>
    <col min="5902" max="5902" width="15.42578125" style="128" customWidth="1"/>
    <col min="5903" max="5903" width="13.140625" style="128" customWidth="1"/>
    <col min="5904" max="5904" width="14" style="128" customWidth="1"/>
    <col min="5905" max="5905" width="18.28515625" style="128" customWidth="1"/>
    <col min="5906" max="5906" width="1.28515625" style="128" customWidth="1"/>
    <col min="5907" max="5907" width="11" style="128" customWidth="1"/>
    <col min="5908" max="5908" width="11.7109375" style="128" customWidth="1"/>
    <col min="5909" max="5910" width="11" style="128" customWidth="1"/>
    <col min="5911" max="5911" width="12.42578125" style="128" customWidth="1"/>
    <col min="5912" max="5917" width="0" style="128" hidden="1" customWidth="1"/>
    <col min="5918" max="5918" width="1.42578125" style="128" customWidth="1"/>
    <col min="5919" max="5921" width="0" style="128" hidden="1" customWidth="1"/>
    <col min="5922" max="5922" width="1.28515625" style="128" customWidth="1"/>
    <col min="5923" max="5925" width="10.7109375" style="128" customWidth="1"/>
    <col min="5926" max="5926" width="2.140625" style="128" customWidth="1"/>
    <col min="5927" max="5927" width="11.140625" style="128" customWidth="1"/>
    <col min="5928" max="5928" width="13.42578125" style="128" customWidth="1"/>
    <col min="5929" max="5929" width="10" style="128" customWidth="1"/>
    <col min="5930" max="5930" width="14.140625" style="128" customWidth="1"/>
    <col min="5931" max="5931" width="9.5703125" style="128" bestFit="1" customWidth="1"/>
    <col min="5932" max="6144" width="9.140625" style="128"/>
    <col min="6145" max="6145" width="3.42578125" style="128" customWidth="1"/>
    <col min="6146" max="6146" width="4.42578125" style="128" customWidth="1"/>
    <col min="6147" max="6147" width="32" style="128" customWidth="1"/>
    <col min="6148" max="6148" width="10.42578125" style="128" customWidth="1"/>
    <col min="6149" max="6149" width="15.85546875" style="128" customWidth="1"/>
    <col min="6150" max="6150" width="14.42578125" style="128" customWidth="1"/>
    <col min="6151" max="6151" width="13" style="128" customWidth="1"/>
    <col min="6152" max="6152" width="14.85546875" style="128" customWidth="1"/>
    <col min="6153" max="6153" width="15.85546875" style="128" customWidth="1"/>
    <col min="6154" max="6154" width="16.5703125" style="128" customWidth="1"/>
    <col min="6155" max="6155" width="15" style="128" customWidth="1"/>
    <col min="6156" max="6156" width="13" style="128" customWidth="1"/>
    <col min="6157" max="6157" width="12.5703125" style="128" customWidth="1"/>
    <col min="6158" max="6158" width="15.42578125" style="128" customWidth="1"/>
    <col min="6159" max="6159" width="13.140625" style="128" customWidth="1"/>
    <col min="6160" max="6160" width="14" style="128" customWidth="1"/>
    <col min="6161" max="6161" width="18.28515625" style="128" customWidth="1"/>
    <col min="6162" max="6162" width="1.28515625" style="128" customWidth="1"/>
    <col min="6163" max="6163" width="11" style="128" customWidth="1"/>
    <col min="6164" max="6164" width="11.7109375" style="128" customWidth="1"/>
    <col min="6165" max="6166" width="11" style="128" customWidth="1"/>
    <col min="6167" max="6167" width="12.42578125" style="128" customWidth="1"/>
    <col min="6168" max="6173" width="0" style="128" hidden="1" customWidth="1"/>
    <col min="6174" max="6174" width="1.42578125" style="128" customWidth="1"/>
    <col min="6175" max="6177" width="0" style="128" hidden="1" customWidth="1"/>
    <col min="6178" max="6178" width="1.28515625" style="128" customWidth="1"/>
    <col min="6179" max="6181" width="10.7109375" style="128" customWidth="1"/>
    <col min="6182" max="6182" width="2.140625" style="128" customWidth="1"/>
    <col min="6183" max="6183" width="11.140625" style="128" customWidth="1"/>
    <col min="6184" max="6184" width="13.42578125" style="128" customWidth="1"/>
    <col min="6185" max="6185" width="10" style="128" customWidth="1"/>
    <col min="6186" max="6186" width="14.140625" style="128" customWidth="1"/>
    <col min="6187" max="6187" width="9.5703125" style="128" bestFit="1" customWidth="1"/>
    <col min="6188" max="6400" width="9.140625" style="128"/>
    <col min="6401" max="6401" width="3.42578125" style="128" customWidth="1"/>
    <col min="6402" max="6402" width="4.42578125" style="128" customWidth="1"/>
    <col min="6403" max="6403" width="32" style="128" customWidth="1"/>
    <col min="6404" max="6404" width="10.42578125" style="128" customWidth="1"/>
    <col min="6405" max="6405" width="15.85546875" style="128" customWidth="1"/>
    <col min="6406" max="6406" width="14.42578125" style="128" customWidth="1"/>
    <col min="6407" max="6407" width="13" style="128" customWidth="1"/>
    <col min="6408" max="6408" width="14.85546875" style="128" customWidth="1"/>
    <col min="6409" max="6409" width="15.85546875" style="128" customWidth="1"/>
    <col min="6410" max="6410" width="16.5703125" style="128" customWidth="1"/>
    <col min="6411" max="6411" width="15" style="128" customWidth="1"/>
    <col min="6412" max="6412" width="13" style="128" customWidth="1"/>
    <col min="6413" max="6413" width="12.5703125" style="128" customWidth="1"/>
    <col min="6414" max="6414" width="15.42578125" style="128" customWidth="1"/>
    <col min="6415" max="6415" width="13.140625" style="128" customWidth="1"/>
    <col min="6416" max="6416" width="14" style="128" customWidth="1"/>
    <col min="6417" max="6417" width="18.28515625" style="128" customWidth="1"/>
    <col min="6418" max="6418" width="1.28515625" style="128" customWidth="1"/>
    <col min="6419" max="6419" width="11" style="128" customWidth="1"/>
    <col min="6420" max="6420" width="11.7109375" style="128" customWidth="1"/>
    <col min="6421" max="6422" width="11" style="128" customWidth="1"/>
    <col min="6423" max="6423" width="12.42578125" style="128" customWidth="1"/>
    <col min="6424" max="6429" width="0" style="128" hidden="1" customWidth="1"/>
    <col min="6430" max="6430" width="1.42578125" style="128" customWidth="1"/>
    <col min="6431" max="6433" width="0" style="128" hidden="1" customWidth="1"/>
    <col min="6434" max="6434" width="1.28515625" style="128" customWidth="1"/>
    <col min="6435" max="6437" width="10.7109375" style="128" customWidth="1"/>
    <col min="6438" max="6438" width="2.140625" style="128" customWidth="1"/>
    <col min="6439" max="6439" width="11.140625" style="128" customWidth="1"/>
    <col min="6440" max="6440" width="13.42578125" style="128" customWidth="1"/>
    <col min="6441" max="6441" width="10" style="128" customWidth="1"/>
    <col min="6442" max="6442" width="14.140625" style="128" customWidth="1"/>
    <col min="6443" max="6443" width="9.5703125" style="128" bestFit="1" customWidth="1"/>
    <col min="6444" max="6656" width="9.140625" style="128"/>
    <col min="6657" max="6657" width="3.42578125" style="128" customWidth="1"/>
    <col min="6658" max="6658" width="4.42578125" style="128" customWidth="1"/>
    <col min="6659" max="6659" width="32" style="128" customWidth="1"/>
    <col min="6660" max="6660" width="10.42578125" style="128" customWidth="1"/>
    <col min="6661" max="6661" width="15.85546875" style="128" customWidth="1"/>
    <col min="6662" max="6662" width="14.42578125" style="128" customWidth="1"/>
    <col min="6663" max="6663" width="13" style="128" customWidth="1"/>
    <col min="6664" max="6664" width="14.85546875" style="128" customWidth="1"/>
    <col min="6665" max="6665" width="15.85546875" style="128" customWidth="1"/>
    <col min="6666" max="6666" width="16.5703125" style="128" customWidth="1"/>
    <col min="6667" max="6667" width="15" style="128" customWidth="1"/>
    <col min="6668" max="6668" width="13" style="128" customWidth="1"/>
    <col min="6669" max="6669" width="12.5703125" style="128" customWidth="1"/>
    <col min="6670" max="6670" width="15.42578125" style="128" customWidth="1"/>
    <col min="6671" max="6671" width="13.140625" style="128" customWidth="1"/>
    <col min="6672" max="6672" width="14" style="128" customWidth="1"/>
    <col min="6673" max="6673" width="18.28515625" style="128" customWidth="1"/>
    <col min="6674" max="6674" width="1.28515625" style="128" customWidth="1"/>
    <col min="6675" max="6675" width="11" style="128" customWidth="1"/>
    <col min="6676" max="6676" width="11.7109375" style="128" customWidth="1"/>
    <col min="6677" max="6678" width="11" style="128" customWidth="1"/>
    <col min="6679" max="6679" width="12.42578125" style="128" customWidth="1"/>
    <col min="6680" max="6685" width="0" style="128" hidden="1" customWidth="1"/>
    <col min="6686" max="6686" width="1.42578125" style="128" customWidth="1"/>
    <col min="6687" max="6689" width="0" style="128" hidden="1" customWidth="1"/>
    <col min="6690" max="6690" width="1.28515625" style="128" customWidth="1"/>
    <col min="6691" max="6693" width="10.7109375" style="128" customWidth="1"/>
    <col min="6694" max="6694" width="2.140625" style="128" customWidth="1"/>
    <col min="6695" max="6695" width="11.140625" style="128" customWidth="1"/>
    <col min="6696" max="6696" width="13.42578125" style="128" customWidth="1"/>
    <col min="6697" max="6697" width="10" style="128" customWidth="1"/>
    <col min="6698" max="6698" width="14.140625" style="128" customWidth="1"/>
    <col min="6699" max="6699" width="9.5703125" style="128" bestFit="1" customWidth="1"/>
    <col min="6700" max="6912" width="9.140625" style="128"/>
    <col min="6913" max="6913" width="3.42578125" style="128" customWidth="1"/>
    <col min="6914" max="6914" width="4.42578125" style="128" customWidth="1"/>
    <col min="6915" max="6915" width="32" style="128" customWidth="1"/>
    <col min="6916" max="6916" width="10.42578125" style="128" customWidth="1"/>
    <col min="6917" max="6917" width="15.85546875" style="128" customWidth="1"/>
    <col min="6918" max="6918" width="14.42578125" style="128" customWidth="1"/>
    <col min="6919" max="6919" width="13" style="128" customWidth="1"/>
    <col min="6920" max="6920" width="14.85546875" style="128" customWidth="1"/>
    <col min="6921" max="6921" width="15.85546875" style="128" customWidth="1"/>
    <col min="6922" max="6922" width="16.5703125" style="128" customWidth="1"/>
    <col min="6923" max="6923" width="15" style="128" customWidth="1"/>
    <col min="6924" max="6924" width="13" style="128" customWidth="1"/>
    <col min="6925" max="6925" width="12.5703125" style="128" customWidth="1"/>
    <col min="6926" max="6926" width="15.42578125" style="128" customWidth="1"/>
    <col min="6927" max="6927" width="13.140625" style="128" customWidth="1"/>
    <col min="6928" max="6928" width="14" style="128" customWidth="1"/>
    <col min="6929" max="6929" width="18.28515625" style="128" customWidth="1"/>
    <col min="6930" max="6930" width="1.28515625" style="128" customWidth="1"/>
    <col min="6931" max="6931" width="11" style="128" customWidth="1"/>
    <col min="6932" max="6932" width="11.7109375" style="128" customWidth="1"/>
    <col min="6933" max="6934" width="11" style="128" customWidth="1"/>
    <col min="6935" max="6935" width="12.42578125" style="128" customWidth="1"/>
    <col min="6936" max="6941" width="0" style="128" hidden="1" customWidth="1"/>
    <col min="6942" max="6942" width="1.42578125" style="128" customWidth="1"/>
    <col min="6943" max="6945" width="0" style="128" hidden="1" customWidth="1"/>
    <col min="6946" max="6946" width="1.28515625" style="128" customWidth="1"/>
    <col min="6947" max="6949" width="10.7109375" style="128" customWidth="1"/>
    <col min="6950" max="6950" width="2.140625" style="128" customWidth="1"/>
    <col min="6951" max="6951" width="11.140625" style="128" customWidth="1"/>
    <col min="6952" max="6952" width="13.42578125" style="128" customWidth="1"/>
    <col min="6953" max="6953" width="10" style="128" customWidth="1"/>
    <col min="6954" max="6954" width="14.140625" style="128" customWidth="1"/>
    <col min="6955" max="6955" width="9.5703125" style="128" bestFit="1" customWidth="1"/>
    <col min="6956" max="7168" width="9.140625" style="128"/>
    <col min="7169" max="7169" width="3.42578125" style="128" customWidth="1"/>
    <col min="7170" max="7170" width="4.42578125" style="128" customWidth="1"/>
    <col min="7171" max="7171" width="32" style="128" customWidth="1"/>
    <col min="7172" max="7172" width="10.42578125" style="128" customWidth="1"/>
    <col min="7173" max="7173" width="15.85546875" style="128" customWidth="1"/>
    <col min="7174" max="7174" width="14.42578125" style="128" customWidth="1"/>
    <col min="7175" max="7175" width="13" style="128" customWidth="1"/>
    <col min="7176" max="7176" width="14.85546875" style="128" customWidth="1"/>
    <col min="7177" max="7177" width="15.85546875" style="128" customWidth="1"/>
    <col min="7178" max="7178" width="16.5703125" style="128" customWidth="1"/>
    <col min="7179" max="7179" width="15" style="128" customWidth="1"/>
    <col min="7180" max="7180" width="13" style="128" customWidth="1"/>
    <col min="7181" max="7181" width="12.5703125" style="128" customWidth="1"/>
    <col min="7182" max="7182" width="15.42578125" style="128" customWidth="1"/>
    <col min="7183" max="7183" width="13.140625" style="128" customWidth="1"/>
    <col min="7184" max="7184" width="14" style="128" customWidth="1"/>
    <col min="7185" max="7185" width="18.28515625" style="128" customWidth="1"/>
    <col min="7186" max="7186" width="1.28515625" style="128" customWidth="1"/>
    <col min="7187" max="7187" width="11" style="128" customWidth="1"/>
    <col min="7188" max="7188" width="11.7109375" style="128" customWidth="1"/>
    <col min="7189" max="7190" width="11" style="128" customWidth="1"/>
    <col min="7191" max="7191" width="12.42578125" style="128" customWidth="1"/>
    <col min="7192" max="7197" width="0" style="128" hidden="1" customWidth="1"/>
    <col min="7198" max="7198" width="1.42578125" style="128" customWidth="1"/>
    <col min="7199" max="7201" width="0" style="128" hidden="1" customWidth="1"/>
    <col min="7202" max="7202" width="1.28515625" style="128" customWidth="1"/>
    <col min="7203" max="7205" width="10.7109375" style="128" customWidth="1"/>
    <col min="7206" max="7206" width="2.140625" style="128" customWidth="1"/>
    <col min="7207" max="7207" width="11.140625" style="128" customWidth="1"/>
    <col min="7208" max="7208" width="13.42578125" style="128" customWidth="1"/>
    <col min="7209" max="7209" width="10" style="128" customWidth="1"/>
    <col min="7210" max="7210" width="14.140625" style="128" customWidth="1"/>
    <col min="7211" max="7211" width="9.5703125" style="128" bestFit="1" customWidth="1"/>
    <col min="7212" max="7424" width="9.140625" style="128"/>
    <col min="7425" max="7425" width="3.42578125" style="128" customWidth="1"/>
    <col min="7426" max="7426" width="4.42578125" style="128" customWidth="1"/>
    <col min="7427" max="7427" width="32" style="128" customWidth="1"/>
    <col min="7428" max="7428" width="10.42578125" style="128" customWidth="1"/>
    <col min="7429" max="7429" width="15.85546875" style="128" customWidth="1"/>
    <col min="7430" max="7430" width="14.42578125" style="128" customWidth="1"/>
    <col min="7431" max="7431" width="13" style="128" customWidth="1"/>
    <col min="7432" max="7432" width="14.85546875" style="128" customWidth="1"/>
    <col min="7433" max="7433" width="15.85546875" style="128" customWidth="1"/>
    <col min="7434" max="7434" width="16.5703125" style="128" customWidth="1"/>
    <col min="7435" max="7435" width="15" style="128" customWidth="1"/>
    <col min="7436" max="7436" width="13" style="128" customWidth="1"/>
    <col min="7437" max="7437" width="12.5703125" style="128" customWidth="1"/>
    <col min="7438" max="7438" width="15.42578125" style="128" customWidth="1"/>
    <col min="7439" max="7439" width="13.140625" style="128" customWidth="1"/>
    <col min="7440" max="7440" width="14" style="128" customWidth="1"/>
    <col min="7441" max="7441" width="18.28515625" style="128" customWidth="1"/>
    <col min="7442" max="7442" width="1.28515625" style="128" customWidth="1"/>
    <col min="7443" max="7443" width="11" style="128" customWidth="1"/>
    <col min="7444" max="7444" width="11.7109375" style="128" customWidth="1"/>
    <col min="7445" max="7446" width="11" style="128" customWidth="1"/>
    <col min="7447" max="7447" width="12.42578125" style="128" customWidth="1"/>
    <col min="7448" max="7453" width="0" style="128" hidden="1" customWidth="1"/>
    <col min="7454" max="7454" width="1.42578125" style="128" customWidth="1"/>
    <col min="7455" max="7457" width="0" style="128" hidden="1" customWidth="1"/>
    <col min="7458" max="7458" width="1.28515625" style="128" customWidth="1"/>
    <col min="7459" max="7461" width="10.7109375" style="128" customWidth="1"/>
    <col min="7462" max="7462" width="2.140625" style="128" customWidth="1"/>
    <col min="7463" max="7463" width="11.140625" style="128" customWidth="1"/>
    <col min="7464" max="7464" width="13.42578125" style="128" customWidth="1"/>
    <col min="7465" max="7465" width="10" style="128" customWidth="1"/>
    <col min="7466" max="7466" width="14.140625" style="128" customWidth="1"/>
    <col min="7467" max="7467" width="9.5703125" style="128" bestFit="1" customWidth="1"/>
    <col min="7468" max="7680" width="9.140625" style="128"/>
    <col min="7681" max="7681" width="3.42578125" style="128" customWidth="1"/>
    <col min="7682" max="7682" width="4.42578125" style="128" customWidth="1"/>
    <col min="7683" max="7683" width="32" style="128" customWidth="1"/>
    <col min="7684" max="7684" width="10.42578125" style="128" customWidth="1"/>
    <col min="7685" max="7685" width="15.85546875" style="128" customWidth="1"/>
    <col min="7686" max="7686" width="14.42578125" style="128" customWidth="1"/>
    <col min="7687" max="7687" width="13" style="128" customWidth="1"/>
    <col min="7688" max="7688" width="14.85546875" style="128" customWidth="1"/>
    <col min="7689" max="7689" width="15.85546875" style="128" customWidth="1"/>
    <col min="7690" max="7690" width="16.5703125" style="128" customWidth="1"/>
    <col min="7691" max="7691" width="15" style="128" customWidth="1"/>
    <col min="7692" max="7692" width="13" style="128" customWidth="1"/>
    <col min="7693" max="7693" width="12.5703125" style="128" customWidth="1"/>
    <col min="7694" max="7694" width="15.42578125" style="128" customWidth="1"/>
    <col min="7695" max="7695" width="13.140625" style="128" customWidth="1"/>
    <col min="7696" max="7696" width="14" style="128" customWidth="1"/>
    <col min="7697" max="7697" width="18.28515625" style="128" customWidth="1"/>
    <col min="7698" max="7698" width="1.28515625" style="128" customWidth="1"/>
    <col min="7699" max="7699" width="11" style="128" customWidth="1"/>
    <col min="7700" max="7700" width="11.7109375" style="128" customWidth="1"/>
    <col min="7701" max="7702" width="11" style="128" customWidth="1"/>
    <col min="7703" max="7703" width="12.42578125" style="128" customWidth="1"/>
    <col min="7704" max="7709" width="0" style="128" hidden="1" customWidth="1"/>
    <col min="7710" max="7710" width="1.42578125" style="128" customWidth="1"/>
    <col min="7711" max="7713" width="0" style="128" hidden="1" customWidth="1"/>
    <col min="7714" max="7714" width="1.28515625" style="128" customWidth="1"/>
    <col min="7715" max="7717" width="10.7109375" style="128" customWidth="1"/>
    <col min="7718" max="7718" width="2.140625" style="128" customWidth="1"/>
    <col min="7719" max="7719" width="11.140625" style="128" customWidth="1"/>
    <col min="7720" max="7720" width="13.42578125" style="128" customWidth="1"/>
    <col min="7721" max="7721" width="10" style="128" customWidth="1"/>
    <col min="7722" max="7722" width="14.140625" style="128" customWidth="1"/>
    <col min="7723" max="7723" width="9.5703125" style="128" bestFit="1" customWidth="1"/>
    <col min="7724" max="7936" width="9.140625" style="128"/>
    <col min="7937" max="7937" width="3.42578125" style="128" customWidth="1"/>
    <col min="7938" max="7938" width="4.42578125" style="128" customWidth="1"/>
    <col min="7939" max="7939" width="32" style="128" customWidth="1"/>
    <col min="7940" max="7940" width="10.42578125" style="128" customWidth="1"/>
    <col min="7941" max="7941" width="15.85546875" style="128" customWidth="1"/>
    <col min="7942" max="7942" width="14.42578125" style="128" customWidth="1"/>
    <col min="7943" max="7943" width="13" style="128" customWidth="1"/>
    <col min="7944" max="7944" width="14.85546875" style="128" customWidth="1"/>
    <col min="7945" max="7945" width="15.85546875" style="128" customWidth="1"/>
    <col min="7946" max="7946" width="16.5703125" style="128" customWidth="1"/>
    <col min="7947" max="7947" width="15" style="128" customWidth="1"/>
    <col min="7948" max="7948" width="13" style="128" customWidth="1"/>
    <col min="7949" max="7949" width="12.5703125" style="128" customWidth="1"/>
    <col min="7950" max="7950" width="15.42578125" style="128" customWidth="1"/>
    <col min="7951" max="7951" width="13.140625" style="128" customWidth="1"/>
    <col min="7952" max="7952" width="14" style="128" customWidth="1"/>
    <col min="7953" max="7953" width="18.28515625" style="128" customWidth="1"/>
    <col min="7954" max="7954" width="1.28515625" style="128" customWidth="1"/>
    <col min="7955" max="7955" width="11" style="128" customWidth="1"/>
    <col min="7956" max="7956" width="11.7109375" style="128" customWidth="1"/>
    <col min="7957" max="7958" width="11" style="128" customWidth="1"/>
    <col min="7959" max="7959" width="12.42578125" style="128" customWidth="1"/>
    <col min="7960" max="7965" width="0" style="128" hidden="1" customWidth="1"/>
    <col min="7966" max="7966" width="1.42578125" style="128" customWidth="1"/>
    <col min="7967" max="7969" width="0" style="128" hidden="1" customWidth="1"/>
    <col min="7970" max="7970" width="1.28515625" style="128" customWidth="1"/>
    <col min="7971" max="7973" width="10.7109375" style="128" customWidth="1"/>
    <col min="7974" max="7974" width="2.140625" style="128" customWidth="1"/>
    <col min="7975" max="7975" width="11.140625" style="128" customWidth="1"/>
    <col min="7976" max="7976" width="13.42578125" style="128" customWidth="1"/>
    <col min="7977" max="7977" width="10" style="128" customWidth="1"/>
    <col min="7978" max="7978" width="14.140625" style="128" customWidth="1"/>
    <col min="7979" max="7979" width="9.5703125" style="128" bestFit="1" customWidth="1"/>
    <col min="7980" max="8192" width="9.140625" style="128"/>
    <col min="8193" max="8193" width="3.42578125" style="128" customWidth="1"/>
    <col min="8194" max="8194" width="4.42578125" style="128" customWidth="1"/>
    <col min="8195" max="8195" width="32" style="128" customWidth="1"/>
    <col min="8196" max="8196" width="10.42578125" style="128" customWidth="1"/>
    <col min="8197" max="8197" width="15.85546875" style="128" customWidth="1"/>
    <col min="8198" max="8198" width="14.42578125" style="128" customWidth="1"/>
    <col min="8199" max="8199" width="13" style="128" customWidth="1"/>
    <col min="8200" max="8200" width="14.85546875" style="128" customWidth="1"/>
    <col min="8201" max="8201" width="15.85546875" style="128" customWidth="1"/>
    <col min="8202" max="8202" width="16.5703125" style="128" customWidth="1"/>
    <col min="8203" max="8203" width="15" style="128" customWidth="1"/>
    <col min="8204" max="8204" width="13" style="128" customWidth="1"/>
    <col min="8205" max="8205" width="12.5703125" style="128" customWidth="1"/>
    <col min="8206" max="8206" width="15.42578125" style="128" customWidth="1"/>
    <col min="8207" max="8207" width="13.140625" style="128" customWidth="1"/>
    <col min="8208" max="8208" width="14" style="128" customWidth="1"/>
    <col min="8209" max="8209" width="18.28515625" style="128" customWidth="1"/>
    <col min="8210" max="8210" width="1.28515625" style="128" customWidth="1"/>
    <col min="8211" max="8211" width="11" style="128" customWidth="1"/>
    <col min="8212" max="8212" width="11.7109375" style="128" customWidth="1"/>
    <col min="8213" max="8214" width="11" style="128" customWidth="1"/>
    <col min="8215" max="8215" width="12.42578125" style="128" customWidth="1"/>
    <col min="8216" max="8221" width="0" style="128" hidden="1" customWidth="1"/>
    <col min="8222" max="8222" width="1.42578125" style="128" customWidth="1"/>
    <col min="8223" max="8225" width="0" style="128" hidden="1" customWidth="1"/>
    <col min="8226" max="8226" width="1.28515625" style="128" customWidth="1"/>
    <col min="8227" max="8229" width="10.7109375" style="128" customWidth="1"/>
    <col min="8230" max="8230" width="2.140625" style="128" customWidth="1"/>
    <col min="8231" max="8231" width="11.140625" style="128" customWidth="1"/>
    <col min="8232" max="8232" width="13.42578125" style="128" customWidth="1"/>
    <col min="8233" max="8233" width="10" style="128" customWidth="1"/>
    <col min="8234" max="8234" width="14.140625" style="128" customWidth="1"/>
    <col min="8235" max="8235" width="9.5703125" style="128" bestFit="1" customWidth="1"/>
    <col min="8236" max="8448" width="9.140625" style="128"/>
    <col min="8449" max="8449" width="3.42578125" style="128" customWidth="1"/>
    <col min="8450" max="8450" width="4.42578125" style="128" customWidth="1"/>
    <col min="8451" max="8451" width="32" style="128" customWidth="1"/>
    <col min="8452" max="8452" width="10.42578125" style="128" customWidth="1"/>
    <col min="8453" max="8453" width="15.85546875" style="128" customWidth="1"/>
    <col min="8454" max="8454" width="14.42578125" style="128" customWidth="1"/>
    <col min="8455" max="8455" width="13" style="128" customWidth="1"/>
    <col min="8456" max="8456" width="14.85546875" style="128" customWidth="1"/>
    <col min="8457" max="8457" width="15.85546875" style="128" customWidth="1"/>
    <col min="8458" max="8458" width="16.5703125" style="128" customWidth="1"/>
    <col min="8459" max="8459" width="15" style="128" customWidth="1"/>
    <col min="8460" max="8460" width="13" style="128" customWidth="1"/>
    <col min="8461" max="8461" width="12.5703125" style="128" customWidth="1"/>
    <col min="8462" max="8462" width="15.42578125" style="128" customWidth="1"/>
    <col min="8463" max="8463" width="13.140625" style="128" customWidth="1"/>
    <col min="8464" max="8464" width="14" style="128" customWidth="1"/>
    <col min="8465" max="8465" width="18.28515625" style="128" customWidth="1"/>
    <col min="8466" max="8466" width="1.28515625" style="128" customWidth="1"/>
    <col min="8467" max="8467" width="11" style="128" customWidth="1"/>
    <col min="8468" max="8468" width="11.7109375" style="128" customWidth="1"/>
    <col min="8469" max="8470" width="11" style="128" customWidth="1"/>
    <col min="8471" max="8471" width="12.42578125" style="128" customWidth="1"/>
    <col min="8472" max="8477" width="0" style="128" hidden="1" customWidth="1"/>
    <col min="8478" max="8478" width="1.42578125" style="128" customWidth="1"/>
    <col min="8479" max="8481" width="0" style="128" hidden="1" customWidth="1"/>
    <col min="8482" max="8482" width="1.28515625" style="128" customWidth="1"/>
    <col min="8483" max="8485" width="10.7109375" style="128" customWidth="1"/>
    <col min="8486" max="8486" width="2.140625" style="128" customWidth="1"/>
    <col min="8487" max="8487" width="11.140625" style="128" customWidth="1"/>
    <col min="8488" max="8488" width="13.42578125" style="128" customWidth="1"/>
    <col min="8489" max="8489" width="10" style="128" customWidth="1"/>
    <col min="8490" max="8490" width="14.140625" style="128" customWidth="1"/>
    <col min="8491" max="8491" width="9.5703125" style="128" bestFit="1" customWidth="1"/>
    <col min="8492" max="8704" width="9.140625" style="128"/>
    <col min="8705" max="8705" width="3.42578125" style="128" customWidth="1"/>
    <col min="8706" max="8706" width="4.42578125" style="128" customWidth="1"/>
    <col min="8707" max="8707" width="32" style="128" customWidth="1"/>
    <col min="8708" max="8708" width="10.42578125" style="128" customWidth="1"/>
    <col min="8709" max="8709" width="15.85546875" style="128" customWidth="1"/>
    <col min="8710" max="8710" width="14.42578125" style="128" customWidth="1"/>
    <col min="8711" max="8711" width="13" style="128" customWidth="1"/>
    <col min="8712" max="8712" width="14.85546875" style="128" customWidth="1"/>
    <col min="8713" max="8713" width="15.85546875" style="128" customWidth="1"/>
    <col min="8714" max="8714" width="16.5703125" style="128" customWidth="1"/>
    <col min="8715" max="8715" width="15" style="128" customWidth="1"/>
    <col min="8716" max="8716" width="13" style="128" customWidth="1"/>
    <col min="8717" max="8717" width="12.5703125" style="128" customWidth="1"/>
    <col min="8718" max="8718" width="15.42578125" style="128" customWidth="1"/>
    <col min="8719" max="8719" width="13.140625" style="128" customWidth="1"/>
    <col min="8720" max="8720" width="14" style="128" customWidth="1"/>
    <col min="8721" max="8721" width="18.28515625" style="128" customWidth="1"/>
    <col min="8722" max="8722" width="1.28515625" style="128" customWidth="1"/>
    <col min="8723" max="8723" width="11" style="128" customWidth="1"/>
    <col min="8724" max="8724" width="11.7109375" style="128" customWidth="1"/>
    <col min="8725" max="8726" width="11" style="128" customWidth="1"/>
    <col min="8727" max="8727" width="12.42578125" style="128" customWidth="1"/>
    <col min="8728" max="8733" width="0" style="128" hidden="1" customWidth="1"/>
    <col min="8734" max="8734" width="1.42578125" style="128" customWidth="1"/>
    <col min="8735" max="8737" width="0" style="128" hidden="1" customWidth="1"/>
    <col min="8738" max="8738" width="1.28515625" style="128" customWidth="1"/>
    <col min="8739" max="8741" width="10.7109375" style="128" customWidth="1"/>
    <col min="8742" max="8742" width="2.140625" style="128" customWidth="1"/>
    <col min="8743" max="8743" width="11.140625" style="128" customWidth="1"/>
    <col min="8744" max="8744" width="13.42578125" style="128" customWidth="1"/>
    <col min="8745" max="8745" width="10" style="128" customWidth="1"/>
    <col min="8746" max="8746" width="14.140625" style="128" customWidth="1"/>
    <col min="8747" max="8747" width="9.5703125" style="128" bestFit="1" customWidth="1"/>
    <col min="8748" max="8960" width="9.140625" style="128"/>
    <col min="8961" max="8961" width="3.42578125" style="128" customWidth="1"/>
    <col min="8962" max="8962" width="4.42578125" style="128" customWidth="1"/>
    <col min="8963" max="8963" width="32" style="128" customWidth="1"/>
    <col min="8964" max="8964" width="10.42578125" style="128" customWidth="1"/>
    <col min="8965" max="8965" width="15.85546875" style="128" customWidth="1"/>
    <col min="8966" max="8966" width="14.42578125" style="128" customWidth="1"/>
    <col min="8967" max="8967" width="13" style="128" customWidth="1"/>
    <col min="8968" max="8968" width="14.85546875" style="128" customWidth="1"/>
    <col min="8969" max="8969" width="15.85546875" style="128" customWidth="1"/>
    <col min="8970" max="8970" width="16.5703125" style="128" customWidth="1"/>
    <col min="8971" max="8971" width="15" style="128" customWidth="1"/>
    <col min="8972" max="8972" width="13" style="128" customWidth="1"/>
    <col min="8973" max="8973" width="12.5703125" style="128" customWidth="1"/>
    <col min="8974" max="8974" width="15.42578125" style="128" customWidth="1"/>
    <col min="8975" max="8975" width="13.140625" style="128" customWidth="1"/>
    <col min="8976" max="8976" width="14" style="128" customWidth="1"/>
    <col min="8977" max="8977" width="18.28515625" style="128" customWidth="1"/>
    <col min="8978" max="8978" width="1.28515625" style="128" customWidth="1"/>
    <col min="8979" max="8979" width="11" style="128" customWidth="1"/>
    <col min="8980" max="8980" width="11.7109375" style="128" customWidth="1"/>
    <col min="8981" max="8982" width="11" style="128" customWidth="1"/>
    <col min="8983" max="8983" width="12.42578125" style="128" customWidth="1"/>
    <col min="8984" max="8989" width="0" style="128" hidden="1" customWidth="1"/>
    <col min="8990" max="8990" width="1.42578125" style="128" customWidth="1"/>
    <col min="8991" max="8993" width="0" style="128" hidden="1" customWidth="1"/>
    <col min="8994" max="8994" width="1.28515625" style="128" customWidth="1"/>
    <col min="8995" max="8997" width="10.7109375" style="128" customWidth="1"/>
    <col min="8998" max="8998" width="2.140625" style="128" customWidth="1"/>
    <col min="8999" max="8999" width="11.140625" style="128" customWidth="1"/>
    <col min="9000" max="9000" width="13.42578125" style="128" customWidth="1"/>
    <col min="9001" max="9001" width="10" style="128" customWidth="1"/>
    <col min="9002" max="9002" width="14.140625" style="128" customWidth="1"/>
    <col min="9003" max="9003" width="9.5703125" style="128" bestFit="1" customWidth="1"/>
    <col min="9004" max="9216" width="9.140625" style="128"/>
    <col min="9217" max="9217" width="3.42578125" style="128" customWidth="1"/>
    <col min="9218" max="9218" width="4.42578125" style="128" customWidth="1"/>
    <col min="9219" max="9219" width="32" style="128" customWidth="1"/>
    <col min="9220" max="9220" width="10.42578125" style="128" customWidth="1"/>
    <col min="9221" max="9221" width="15.85546875" style="128" customWidth="1"/>
    <col min="9222" max="9222" width="14.42578125" style="128" customWidth="1"/>
    <col min="9223" max="9223" width="13" style="128" customWidth="1"/>
    <col min="9224" max="9224" width="14.85546875" style="128" customWidth="1"/>
    <col min="9225" max="9225" width="15.85546875" style="128" customWidth="1"/>
    <col min="9226" max="9226" width="16.5703125" style="128" customWidth="1"/>
    <col min="9227" max="9227" width="15" style="128" customWidth="1"/>
    <col min="9228" max="9228" width="13" style="128" customWidth="1"/>
    <col min="9229" max="9229" width="12.5703125" style="128" customWidth="1"/>
    <col min="9230" max="9230" width="15.42578125" style="128" customWidth="1"/>
    <col min="9231" max="9231" width="13.140625" style="128" customWidth="1"/>
    <col min="9232" max="9232" width="14" style="128" customWidth="1"/>
    <col min="9233" max="9233" width="18.28515625" style="128" customWidth="1"/>
    <col min="9234" max="9234" width="1.28515625" style="128" customWidth="1"/>
    <col min="9235" max="9235" width="11" style="128" customWidth="1"/>
    <col min="9236" max="9236" width="11.7109375" style="128" customWidth="1"/>
    <col min="9237" max="9238" width="11" style="128" customWidth="1"/>
    <col min="9239" max="9239" width="12.42578125" style="128" customWidth="1"/>
    <col min="9240" max="9245" width="0" style="128" hidden="1" customWidth="1"/>
    <col min="9246" max="9246" width="1.42578125" style="128" customWidth="1"/>
    <col min="9247" max="9249" width="0" style="128" hidden="1" customWidth="1"/>
    <col min="9250" max="9250" width="1.28515625" style="128" customWidth="1"/>
    <col min="9251" max="9253" width="10.7109375" style="128" customWidth="1"/>
    <col min="9254" max="9254" width="2.140625" style="128" customWidth="1"/>
    <col min="9255" max="9255" width="11.140625" style="128" customWidth="1"/>
    <col min="9256" max="9256" width="13.42578125" style="128" customWidth="1"/>
    <col min="9257" max="9257" width="10" style="128" customWidth="1"/>
    <col min="9258" max="9258" width="14.140625" style="128" customWidth="1"/>
    <col min="9259" max="9259" width="9.5703125" style="128" bestFit="1" customWidth="1"/>
    <col min="9260" max="9472" width="9.140625" style="128"/>
    <col min="9473" max="9473" width="3.42578125" style="128" customWidth="1"/>
    <col min="9474" max="9474" width="4.42578125" style="128" customWidth="1"/>
    <col min="9475" max="9475" width="32" style="128" customWidth="1"/>
    <col min="9476" max="9476" width="10.42578125" style="128" customWidth="1"/>
    <col min="9477" max="9477" width="15.85546875" style="128" customWidth="1"/>
    <col min="9478" max="9478" width="14.42578125" style="128" customWidth="1"/>
    <col min="9479" max="9479" width="13" style="128" customWidth="1"/>
    <col min="9480" max="9480" width="14.85546875" style="128" customWidth="1"/>
    <col min="9481" max="9481" width="15.85546875" style="128" customWidth="1"/>
    <col min="9482" max="9482" width="16.5703125" style="128" customWidth="1"/>
    <col min="9483" max="9483" width="15" style="128" customWidth="1"/>
    <col min="9484" max="9484" width="13" style="128" customWidth="1"/>
    <col min="9485" max="9485" width="12.5703125" style="128" customWidth="1"/>
    <col min="9486" max="9486" width="15.42578125" style="128" customWidth="1"/>
    <col min="9487" max="9487" width="13.140625" style="128" customWidth="1"/>
    <col min="9488" max="9488" width="14" style="128" customWidth="1"/>
    <col min="9489" max="9489" width="18.28515625" style="128" customWidth="1"/>
    <col min="9490" max="9490" width="1.28515625" style="128" customWidth="1"/>
    <col min="9491" max="9491" width="11" style="128" customWidth="1"/>
    <col min="9492" max="9492" width="11.7109375" style="128" customWidth="1"/>
    <col min="9493" max="9494" width="11" style="128" customWidth="1"/>
    <col min="9495" max="9495" width="12.42578125" style="128" customWidth="1"/>
    <col min="9496" max="9501" width="0" style="128" hidden="1" customWidth="1"/>
    <col min="9502" max="9502" width="1.42578125" style="128" customWidth="1"/>
    <col min="9503" max="9505" width="0" style="128" hidden="1" customWidth="1"/>
    <col min="9506" max="9506" width="1.28515625" style="128" customWidth="1"/>
    <col min="9507" max="9509" width="10.7109375" style="128" customWidth="1"/>
    <col min="9510" max="9510" width="2.140625" style="128" customWidth="1"/>
    <col min="9511" max="9511" width="11.140625" style="128" customWidth="1"/>
    <col min="9512" max="9512" width="13.42578125" style="128" customWidth="1"/>
    <col min="9513" max="9513" width="10" style="128" customWidth="1"/>
    <col min="9514" max="9514" width="14.140625" style="128" customWidth="1"/>
    <col min="9515" max="9515" width="9.5703125" style="128" bestFit="1" customWidth="1"/>
    <col min="9516" max="9728" width="9.140625" style="128"/>
    <col min="9729" max="9729" width="3.42578125" style="128" customWidth="1"/>
    <col min="9730" max="9730" width="4.42578125" style="128" customWidth="1"/>
    <col min="9731" max="9731" width="32" style="128" customWidth="1"/>
    <col min="9732" max="9732" width="10.42578125" style="128" customWidth="1"/>
    <col min="9733" max="9733" width="15.85546875" style="128" customWidth="1"/>
    <col min="9734" max="9734" width="14.42578125" style="128" customWidth="1"/>
    <col min="9735" max="9735" width="13" style="128" customWidth="1"/>
    <col min="9736" max="9736" width="14.85546875" style="128" customWidth="1"/>
    <col min="9737" max="9737" width="15.85546875" style="128" customWidth="1"/>
    <col min="9738" max="9738" width="16.5703125" style="128" customWidth="1"/>
    <col min="9739" max="9739" width="15" style="128" customWidth="1"/>
    <col min="9740" max="9740" width="13" style="128" customWidth="1"/>
    <col min="9741" max="9741" width="12.5703125" style="128" customWidth="1"/>
    <col min="9742" max="9742" width="15.42578125" style="128" customWidth="1"/>
    <col min="9743" max="9743" width="13.140625" style="128" customWidth="1"/>
    <col min="9744" max="9744" width="14" style="128" customWidth="1"/>
    <col min="9745" max="9745" width="18.28515625" style="128" customWidth="1"/>
    <col min="9746" max="9746" width="1.28515625" style="128" customWidth="1"/>
    <col min="9747" max="9747" width="11" style="128" customWidth="1"/>
    <col min="9748" max="9748" width="11.7109375" style="128" customWidth="1"/>
    <col min="9749" max="9750" width="11" style="128" customWidth="1"/>
    <col min="9751" max="9751" width="12.42578125" style="128" customWidth="1"/>
    <col min="9752" max="9757" width="0" style="128" hidden="1" customWidth="1"/>
    <col min="9758" max="9758" width="1.42578125" style="128" customWidth="1"/>
    <col min="9759" max="9761" width="0" style="128" hidden="1" customWidth="1"/>
    <col min="9762" max="9762" width="1.28515625" style="128" customWidth="1"/>
    <col min="9763" max="9765" width="10.7109375" style="128" customWidth="1"/>
    <col min="9766" max="9766" width="2.140625" style="128" customWidth="1"/>
    <col min="9767" max="9767" width="11.140625" style="128" customWidth="1"/>
    <col min="9768" max="9768" width="13.42578125" style="128" customWidth="1"/>
    <col min="9769" max="9769" width="10" style="128" customWidth="1"/>
    <col min="9770" max="9770" width="14.140625" style="128" customWidth="1"/>
    <col min="9771" max="9771" width="9.5703125" style="128" bestFit="1" customWidth="1"/>
    <col min="9772" max="9984" width="9.140625" style="128"/>
    <col min="9985" max="9985" width="3.42578125" style="128" customWidth="1"/>
    <col min="9986" max="9986" width="4.42578125" style="128" customWidth="1"/>
    <col min="9987" max="9987" width="32" style="128" customWidth="1"/>
    <col min="9988" max="9988" width="10.42578125" style="128" customWidth="1"/>
    <col min="9989" max="9989" width="15.85546875" style="128" customWidth="1"/>
    <col min="9990" max="9990" width="14.42578125" style="128" customWidth="1"/>
    <col min="9991" max="9991" width="13" style="128" customWidth="1"/>
    <col min="9992" max="9992" width="14.85546875" style="128" customWidth="1"/>
    <col min="9993" max="9993" width="15.85546875" style="128" customWidth="1"/>
    <col min="9994" max="9994" width="16.5703125" style="128" customWidth="1"/>
    <col min="9995" max="9995" width="15" style="128" customWidth="1"/>
    <col min="9996" max="9996" width="13" style="128" customWidth="1"/>
    <col min="9997" max="9997" width="12.5703125" style="128" customWidth="1"/>
    <col min="9998" max="9998" width="15.42578125" style="128" customWidth="1"/>
    <col min="9999" max="9999" width="13.140625" style="128" customWidth="1"/>
    <col min="10000" max="10000" width="14" style="128" customWidth="1"/>
    <col min="10001" max="10001" width="18.28515625" style="128" customWidth="1"/>
    <col min="10002" max="10002" width="1.28515625" style="128" customWidth="1"/>
    <col min="10003" max="10003" width="11" style="128" customWidth="1"/>
    <col min="10004" max="10004" width="11.7109375" style="128" customWidth="1"/>
    <col min="10005" max="10006" width="11" style="128" customWidth="1"/>
    <col min="10007" max="10007" width="12.42578125" style="128" customWidth="1"/>
    <col min="10008" max="10013" width="0" style="128" hidden="1" customWidth="1"/>
    <col min="10014" max="10014" width="1.42578125" style="128" customWidth="1"/>
    <col min="10015" max="10017" width="0" style="128" hidden="1" customWidth="1"/>
    <col min="10018" max="10018" width="1.28515625" style="128" customWidth="1"/>
    <col min="10019" max="10021" width="10.7109375" style="128" customWidth="1"/>
    <col min="10022" max="10022" width="2.140625" style="128" customWidth="1"/>
    <col min="10023" max="10023" width="11.140625" style="128" customWidth="1"/>
    <col min="10024" max="10024" width="13.42578125" style="128" customWidth="1"/>
    <col min="10025" max="10025" width="10" style="128" customWidth="1"/>
    <col min="10026" max="10026" width="14.140625" style="128" customWidth="1"/>
    <col min="10027" max="10027" width="9.5703125" style="128" bestFit="1" customWidth="1"/>
    <col min="10028" max="10240" width="9.140625" style="128"/>
    <col min="10241" max="10241" width="3.42578125" style="128" customWidth="1"/>
    <col min="10242" max="10242" width="4.42578125" style="128" customWidth="1"/>
    <col min="10243" max="10243" width="32" style="128" customWidth="1"/>
    <col min="10244" max="10244" width="10.42578125" style="128" customWidth="1"/>
    <col min="10245" max="10245" width="15.85546875" style="128" customWidth="1"/>
    <col min="10246" max="10246" width="14.42578125" style="128" customWidth="1"/>
    <col min="10247" max="10247" width="13" style="128" customWidth="1"/>
    <col min="10248" max="10248" width="14.85546875" style="128" customWidth="1"/>
    <col min="10249" max="10249" width="15.85546875" style="128" customWidth="1"/>
    <col min="10250" max="10250" width="16.5703125" style="128" customWidth="1"/>
    <col min="10251" max="10251" width="15" style="128" customWidth="1"/>
    <col min="10252" max="10252" width="13" style="128" customWidth="1"/>
    <col min="10253" max="10253" width="12.5703125" style="128" customWidth="1"/>
    <col min="10254" max="10254" width="15.42578125" style="128" customWidth="1"/>
    <col min="10255" max="10255" width="13.140625" style="128" customWidth="1"/>
    <col min="10256" max="10256" width="14" style="128" customWidth="1"/>
    <col min="10257" max="10257" width="18.28515625" style="128" customWidth="1"/>
    <col min="10258" max="10258" width="1.28515625" style="128" customWidth="1"/>
    <col min="10259" max="10259" width="11" style="128" customWidth="1"/>
    <col min="10260" max="10260" width="11.7109375" style="128" customWidth="1"/>
    <col min="10261" max="10262" width="11" style="128" customWidth="1"/>
    <col min="10263" max="10263" width="12.42578125" style="128" customWidth="1"/>
    <col min="10264" max="10269" width="0" style="128" hidden="1" customWidth="1"/>
    <col min="10270" max="10270" width="1.42578125" style="128" customWidth="1"/>
    <col min="10271" max="10273" width="0" style="128" hidden="1" customWidth="1"/>
    <col min="10274" max="10274" width="1.28515625" style="128" customWidth="1"/>
    <col min="10275" max="10277" width="10.7109375" style="128" customWidth="1"/>
    <col min="10278" max="10278" width="2.140625" style="128" customWidth="1"/>
    <col min="10279" max="10279" width="11.140625" style="128" customWidth="1"/>
    <col min="10280" max="10280" width="13.42578125" style="128" customWidth="1"/>
    <col min="10281" max="10281" width="10" style="128" customWidth="1"/>
    <col min="10282" max="10282" width="14.140625" style="128" customWidth="1"/>
    <col min="10283" max="10283" width="9.5703125" style="128" bestFit="1" customWidth="1"/>
    <col min="10284" max="10496" width="9.140625" style="128"/>
    <col min="10497" max="10497" width="3.42578125" style="128" customWidth="1"/>
    <col min="10498" max="10498" width="4.42578125" style="128" customWidth="1"/>
    <col min="10499" max="10499" width="32" style="128" customWidth="1"/>
    <col min="10500" max="10500" width="10.42578125" style="128" customWidth="1"/>
    <col min="10501" max="10501" width="15.85546875" style="128" customWidth="1"/>
    <col min="10502" max="10502" width="14.42578125" style="128" customWidth="1"/>
    <col min="10503" max="10503" width="13" style="128" customWidth="1"/>
    <col min="10504" max="10504" width="14.85546875" style="128" customWidth="1"/>
    <col min="10505" max="10505" width="15.85546875" style="128" customWidth="1"/>
    <col min="10506" max="10506" width="16.5703125" style="128" customWidth="1"/>
    <col min="10507" max="10507" width="15" style="128" customWidth="1"/>
    <col min="10508" max="10508" width="13" style="128" customWidth="1"/>
    <col min="10509" max="10509" width="12.5703125" style="128" customWidth="1"/>
    <col min="10510" max="10510" width="15.42578125" style="128" customWidth="1"/>
    <col min="10511" max="10511" width="13.140625" style="128" customWidth="1"/>
    <col min="10512" max="10512" width="14" style="128" customWidth="1"/>
    <col min="10513" max="10513" width="18.28515625" style="128" customWidth="1"/>
    <col min="10514" max="10514" width="1.28515625" style="128" customWidth="1"/>
    <col min="10515" max="10515" width="11" style="128" customWidth="1"/>
    <col min="10516" max="10516" width="11.7109375" style="128" customWidth="1"/>
    <col min="10517" max="10518" width="11" style="128" customWidth="1"/>
    <col min="10519" max="10519" width="12.42578125" style="128" customWidth="1"/>
    <col min="10520" max="10525" width="0" style="128" hidden="1" customWidth="1"/>
    <col min="10526" max="10526" width="1.42578125" style="128" customWidth="1"/>
    <col min="10527" max="10529" width="0" style="128" hidden="1" customWidth="1"/>
    <col min="10530" max="10530" width="1.28515625" style="128" customWidth="1"/>
    <col min="10531" max="10533" width="10.7109375" style="128" customWidth="1"/>
    <col min="10534" max="10534" width="2.140625" style="128" customWidth="1"/>
    <col min="10535" max="10535" width="11.140625" style="128" customWidth="1"/>
    <col min="10536" max="10536" width="13.42578125" style="128" customWidth="1"/>
    <col min="10537" max="10537" width="10" style="128" customWidth="1"/>
    <col min="10538" max="10538" width="14.140625" style="128" customWidth="1"/>
    <col min="10539" max="10539" width="9.5703125" style="128" bestFit="1" customWidth="1"/>
    <col min="10540" max="10752" width="9.140625" style="128"/>
    <col min="10753" max="10753" width="3.42578125" style="128" customWidth="1"/>
    <col min="10754" max="10754" width="4.42578125" style="128" customWidth="1"/>
    <col min="10755" max="10755" width="32" style="128" customWidth="1"/>
    <col min="10756" max="10756" width="10.42578125" style="128" customWidth="1"/>
    <col min="10757" max="10757" width="15.85546875" style="128" customWidth="1"/>
    <col min="10758" max="10758" width="14.42578125" style="128" customWidth="1"/>
    <col min="10759" max="10759" width="13" style="128" customWidth="1"/>
    <col min="10760" max="10760" width="14.85546875" style="128" customWidth="1"/>
    <col min="10761" max="10761" width="15.85546875" style="128" customWidth="1"/>
    <col min="10762" max="10762" width="16.5703125" style="128" customWidth="1"/>
    <col min="10763" max="10763" width="15" style="128" customWidth="1"/>
    <col min="10764" max="10764" width="13" style="128" customWidth="1"/>
    <col min="10765" max="10765" width="12.5703125" style="128" customWidth="1"/>
    <col min="10766" max="10766" width="15.42578125" style="128" customWidth="1"/>
    <col min="10767" max="10767" width="13.140625" style="128" customWidth="1"/>
    <col min="10768" max="10768" width="14" style="128" customWidth="1"/>
    <col min="10769" max="10769" width="18.28515625" style="128" customWidth="1"/>
    <col min="10770" max="10770" width="1.28515625" style="128" customWidth="1"/>
    <col min="10771" max="10771" width="11" style="128" customWidth="1"/>
    <col min="10772" max="10772" width="11.7109375" style="128" customWidth="1"/>
    <col min="10773" max="10774" width="11" style="128" customWidth="1"/>
    <col min="10775" max="10775" width="12.42578125" style="128" customWidth="1"/>
    <col min="10776" max="10781" width="0" style="128" hidden="1" customWidth="1"/>
    <col min="10782" max="10782" width="1.42578125" style="128" customWidth="1"/>
    <col min="10783" max="10785" width="0" style="128" hidden="1" customWidth="1"/>
    <col min="10786" max="10786" width="1.28515625" style="128" customWidth="1"/>
    <col min="10787" max="10789" width="10.7109375" style="128" customWidth="1"/>
    <col min="10790" max="10790" width="2.140625" style="128" customWidth="1"/>
    <col min="10791" max="10791" width="11.140625" style="128" customWidth="1"/>
    <col min="10792" max="10792" width="13.42578125" style="128" customWidth="1"/>
    <col min="10793" max="10793" width="10" style="128" customWidth="1"/>
    <col min="10794" max="10794" width="14.140625" style="128" customWidth="1"/>
    <col min="10795" max="10795" width="9.5703125" style="128" bestFit="1" customWidth="1"/>
    <col min="10796" max="11008" width="9.140625" style="128"/>
    <col min="11009" max="11009" width="3.42578125" style="128" customWidth="1"/>
    <col min="11010" max="11010" width="4.42578125" style="128" customWidth="1"/>
    <col min="11011" max="11011" width="32" style="128" customWidth="1"/>
    <col min="11012" max="11012" width="10.42578125" style="128" customWidth="1"/>
    <col min="11013" max="11013" width="15.85546875" style="128" customWidth="1"/>
    <col min="11014" max="11014" width="14.42578125" style="128" customWidth="1"/>
    <col min="11015" max="11015" width="13" style="128" customWidth="1"/>
    <col min="11016" max="11016" width="14.85546875" style="128" customWidth="1"/>
    <col min="11017" max="11017" width="15.85546875" style="128" customWidth="1"/>
    <col min="11018" max="11018" width="16.5703125" style="128" customWidth="1"/>
    <col min="11019" max="11019" width="15" style="128" customWidth="1"/>
    <col min="11020" max="11020" width="13" style="128" customWidth="1"/>
    <col min="11021" max="11021" width="12.5703125" style="128" customWidth="1"/>
    <col min="11022" max="11022" width="15.42578125" style="128" customWidth="1"/>
    <col min="11023" max="11023" width="13.140625" style="128" customWidth="1"/>
    <col min="11024" max="11024" width="14" style="128" customWidth="1"/>
    <col min="11025" max="11025" width="18.28515625" style="128" customWidth="1"/>
    <col min="11026" max="11026" width="1.28515625" style="128" customWidth="1"/>
    <col min="11027" max="11027" width="11" style="128" customWidth="1"/>
    <col min="11028" max="11028" width="11.7109375" style="128" customWidth="1"/>
    <col min="11029" max="11030" width="11" style="128" customWidth="1"/>
    <col min="11031" max="11031" width="12.42578125" style="128" customWidth="1"/>
    <col min="11032" max="11037" width="0" style="128" hidden="1" customWidth="1"/>
    <col min="11038" max="11038" width="1.42578125" style="128" customWidth="1"/>
    <col min="11039" max="11041" width="0" style="128" hidden="1" customWidth="1"/>
    <col min="11042" max="11042" width="1.28515625" style="128" customWidth="1"/>
    <col min="11043" max="11045" width="10.7109375" style="128" customWidth="1"/>
    <col min="11046" max="11046" width="2.140625" style="128" customWidth="1"/>
    <col min="11047" max="11047" width="11.140625" style="128" customWidth="1"/>
    <col min="11048" max="11048" width="13.42578125" style="128" customWidth="1"/>
    <col min="11049" max="11049" width="10" style="128" customWidth="1"/>
    <col min="11050" max="11050" width="14.140625" style="128" customWidth="1"/>
    <col min="11051" max="11051" width="9.5703125" style="128" bestFit="1" customWidth="1"/>
    <col min="11052" max="11264" width="9.140625" style="128"/>
    <col min="11265" max="11265" width="3.42578125" style="128" customWidth="1"/>
    <col min="11266" max="11266" width="4.42578125" style="128" customWidth="1"/>
    <col min="11267" max="11267" width="32" style="128" customWidth="1"/>
    <col min="11268" max="11268" width="10.42578125" style="128" customWidth="1"/>
    <col min="11269" max="11269" width="15.85546875" style="128" customWidth="1"/>
    <col min="11270" max="11270" width="14.42578125" style="128" customWidth="1"/>
    <col min="11271" max="11271" width="13" style="128" customWidth="1"/>
    <col min="11272" max="11272" width="14.85546875" style="128" customWidth="1"/>
    <col min="11273" max="11273" width="15.85546875" style="128" customWidth="1"/>
    <col min="11274" max="11274" width="16.5703125" style="128" customWidth="1"/>
    <col min="11275" max="11275" width="15" style="128" customWidth="1"/>
    <col min="11276" max="11276" width="13" style="128" customWidth="1"/>
    <col min="11277" max="11277" width="12.5703125" style="128" customWidth="1"/>
    <col min="11278" max="11278" width="15.42578125" style="128" customWidth="1"/>
    <col min="11279" max="11279" width="13.140625" style="128" customWidth="1"/>
    <col min="11280" max="11280" width="14" style="128" customWidth="1"/>
    <col min="11281" max="11281" width="18.28515625" style="128" customWidth="1"/>
    <col min="11282" max="11282" width="1.28515625" style="128" customWidth="1"/>
    <col min="11283" max="11283" width="11" style="128" customWidth="1"/>
    <col min="11284" max="11284" width="11.7109375" style="128" customWidth="1"/>
    <col min="11285" max="11286" width="11" style="128" customWidth="1"/>
    <col min="11287" max="11287" width="12.42578125" style="128" customWidth="1"/>
    <col min="11288" max="11293" width="0" style="128" hidden="1" customWidth="1"/>
    <col min="11294" max="11294" width="1.42578125" style="128" customWidth="1"/>
    <col min="11295" max="11297" width="0" style="128" hidden="1" customWidth="1"/>
    <col min="11298" max="11298" width="1.28515625" style="128" customWidth="1"/>
    <col min="11299" max="11301" width="10.7109375" style="128" customWidth="1"/>
    <col min="11302" max="11302" width="2.140625" style="128" customWidth="1"/>
    <col min="11303" max="11303" width="11.140625" style="128" customWidth="1"/>
    <col min="11304" max="11304" width="13.42578125" style="128" customWidth="1"/>
    <col min="11305" max="11305" width="10" style="128" customWidth="1"/>
    <col min="11306" max="11306" width="14.140625" style="128" customWidth="1"/>
    <col min="11307" max="11307" width="9.5703125" style="128" bestFit="1" customWidth="1"/>
    <col min="11308" max="11520" width="9.140625" style="128"/>
    <col min="11521" max="11521" width="3.42578125" style="128" customWidth="1"/>
    <col min="11522" max="11522" width="4.42578125" style="128" customWidth="1"/>
    <col min="11523" max="11523" width="32" style="128" customWidth="1"/>
    <col min="11524" max="11524" width="10.42578125" style="128" customWidth="1"/>
    <col min="11525" max="11525" width="15.85546875" style="128" customWidth="1"/>
    <col min="11526" max="11526" width="14.42578125" style="128" customWidth="1"/>
    <col min="11527" max="11527" width="13" style="128" customWidth="1"/>
    <col min="11528" max="11528" width="14.85546875" style="128" customWidth="1"/>
    <col min="11529" max="11529" width="15.85546875" style="128" customWidth="1"/>
    <col min="11530" max="11530" width="16.5703125" style="128" customWidth="1"/>
    <col min="11531" max="11531" width="15" style="128" customWidth="1"/>
    <col min="11532" max="11532" width="13" style="128" customWidth="1"/>
    <col min="11533" max="11533" width="12.5703125" style="128" customWidth="1"/>
    <col min="11534" max="11534" width="15.42578125" style="128" customWidth="1"/>
    <col min="11535" max="11535" width="13.140625" style="128" customWidth="1"/>
    <col min="11536" max="11536" width="14" style="128" customWidth="1"/>
    <col min="11537" max="11537" width="18.28515625" style="128" customWidth="1"/>
    <col min="11538" max="11538" width="1.28515625" style="128" customWidth="1"/>
    <col min="11539" max="11539" width="11" style="128" customWidth="1"/>
    <col min="11540" max="11540" width="11.7109375" style="128" customWidth="1"/>
    <col min="11541" max="11542" width="11" style="128" customWidth="1"/>
    <col min="11543" max="11543" width="12.42578125" style="128" customWidth="1"/>
    <col min="11544" max="11549" width="0" style="128" hidden="1" customWidth="1"/>
    <col min="11550" max="11550" width="1.42578125" style="128" customWidth="1"/>
    <col min="11551" max="11553" width="0" style="128" hidden="1" customWidth="1"/>
    <col min="11554" max="11554" width="1.28515625" style="128" customWidth="1"/>
    <col min="11555" max="11557" width="10.7109375" style="128" customWidth="1"/>
    <col min="11558" max="11558" width="2.140625" style="128" customWidth="1"/>
    <col min="11559" max="11559" width="11.140625" style="128" customWidth="1"/>
    <col min="11560" max="11560" width="13.42578125" style="128" customWidth="1"/>
    <col min="11561" max="11561" width="10" style="128" customWidth="1"/>
    <col min="11562" max="11562" width="14.140625" style="128" customWidth="1"/>
    <col min="11563" max="11563" width="9.5703125" style="128" bestFit="1" customWidth="1"/>
    <col min="11564" max="11776" width="9.140625" style="128"/>
    <col min="11777" max="11777" width="3.42578125" style="128" customWidth="1"/>
    <col min="11778" max="11778" width="4.42578125" style="128" customWidth="1"/>
    <col min="11779" max="11779" width="32" style="128" customWidth="1"/>
    <col min="11780" max="11780" width="10.42578125" style="128" customWidth="1"/>
    <col min="11781" max="11781" width="15.85546875" style="128" customWidth="1"/>
    <col min="11782" max="11782" width="14.42578125" style="128" customWidth="1"/>
    <col min="11783" max="11783" width="13" style="128" customWidth="1"/>
    <col min="11784" max="11784" width="14.85546875" style="128" customWidth="1"/>
    <col min="11785" max="11785" width="15.85546875" style="128" customWidth="1"/>
    <col min="11786" max="11786" width="16.5703125" style="128" customWidth="1"/>
    <col min="11787" max="11787" width="15" style="128" customWidth="1"/>
    <col min="11788" max="11788" width="13" style="128" customWidth="1"/>
    <col min="11789" max="11789" width="12.5703125" style="128" customWidth="1"/>
    <col min="11790" max="11790" width="15.42578125" style="128" customWidth="1"/>
    <col min="11791" max="11791" width="13.140625" style="128" customWidth="1"/>
    <col min="11792" max="11792" width="14" style="128" customWidth="1"/>
    <col min="11793" max="11793" width="18.28515625" style="128" customWidth="1"/>
    <col min="11794" max="11794" width="1.28515625" style="128" customWidth="1"/>
    <col min="11795" max="11795" width="11" style="128" customWidth="1"/>
    <col min="11796" max="11796" width="11.7109375" style="128" customWidth="1"/>
    <col min="11797" max="11798" width="11" style="128" customWidth="1"/>
    <col min="11799" max="11799" width="12.42578125" style="128" customWidth="1"/>
    <col min="11800" max="11805" width="0" style="128" hidden="1" customWidth="1"/>
    <col min="11806" max="11806" width="1.42578125" style="128" customWidth="1"/>
    <col min="11807" max="11809" width="0" style="128" hidden="1" customWidth="1"/>
    <col min="11810" max="11810" width="1.28515625" style="128" customWidth="1"/>
    <col min="11811" max="11813" width="10.7109375" style="128" customWidth="1"/>
    <col min="11814" max="11814" width="2.140625" style="128" customWidth="1"/>
    <col min="11815" max="11815" width="11.140625" style="128" customWidth="1"/>
    <col min="11816" max="11816" width="13.42578125" style="128" customWidth="1"/>
    <col min="11817" max="11817" width="10" style="128" customWidth="1"/>
    <col min="11818" max="11818" width="14.140625" style="128" customWidth="1"/>
    <col min="11819" max="11819" width="9.5703125" style="128" bestFit="1" customWidth="1"/>
    <col min="11820" max="12032" width="9.140625" style="128"/>
    <col min="12033" max="12033" width="3.42578125" style="128" customWidth="1"/>
    <col min="12034" max="12034" width="4.42578125" style="128" customWidth="1"/>
    <col min="12035" max="12035" width="32" style="128" customWidth="1"/>
    <col min="12036" max="12036" width="10.42578125" style="128" customWidth="1"/>
    <col min="12037" max="12037" width="15.85546875" style="128" customWidth="1"/>
    <col min="12038" max="12038" width="14.42578125" style="128" customWidth="1"/>
    <col min="12039" max="12039" width="13" style="128" customWidth="1"/>
    <col min="12040" max="12040" width="14.85546875" style="128" customWidth="1"/>
    <col min="12041" max="12041" width="15.85546875" style="128" customWidth="1"/>
    <col min="12042" max="12042" width="16.5703125" style="128" customWidth="1"/>
    <col min="12043" max="12043" width="15" style="128" customWidth="1"/>
    <col min="12044" max="12044" width="13" style="128" customWidth="1"/>
    <col min="12045" max="12045" width="12.5703125" style="128" customWidth="1"/>
    <col min="12046" max="12046" width="15.42578125" style="128" customWidth="1"/>
    <col min="12047" max="12047" width="13.140625" style="128" customWidth="1"/>
    <col min="12048" max="12048" width="14" style="128" customWidth="1"/>
    <col min="12049" max="12049" width="18.28515625" style="128" customWidth="1"/>
    <col min="12050" max="12050" width="1.28515625" style="128" customWidth="1"/>
    <col min="12051" max="12051" width="11" style="128" customWidth="1"/>
    <col min="12052" max="12052" width="11.7109375" style="128" customWidth="1"/>
    <col min="12053" max="12054" width="11" style="128" customWidth="1"/>
    <col min="12055" max="12055" width="12.42578125" style="128" customWidth="1"/>
    <col min="12056" max="12061" width="0" style="128" hidden="1" customWidth="1"/>
    <col min="12062" max="12062" width="1.42578125" style="128" customWidth="1"/>
    <col min="12063" max="12065" width="0" style="128" hidden="1" customWidth="1"/>
    <col min="12066" max="12066" width="1.28515625" style="128" customWidth="1"/>
    <col min="12067" max="12069" width="10.7109375" style="128" customWidth="1"/>
    <col min="12070" max="12070" width="2.140625" style="128" customWidth="1"/>
    <col min="12071" max="12071" width="11.140625" style="128" customWidth="1"/>
    <col min="12072" max="12072" width="13.42578125" style="128" customWidth="1"/>
    <col min="12073" max="12073" width="10" style="128" customWidth="1"/>
    <col min="12074" max="12074" width="14.140625" style="128" customWidth="1"/>
    <col min="12075" max="12075" width="9.5703125" style="128" bestFit="1" customWidth="1"/>
    <col min="12076" max="12288" width="9.140625" style="128"/>
    <col min="12289" max="12289" width="3.42578125" style="128" customWidth="1"/>
    <col min="12290" max="12290" width="4.42578125" style="128" customWidth="1"/>
    <col min="12291" max="12291" width="32" style="128" customWidth="1"/>
    <col min="12292" max="12292" width="10.42578125" style="128" customWidth="1"/>
    <col min="12293" max="12293" width="15.85546875" style="128" customWidth="1"/>
    <col min="12294" max="12294" width="14.42578125" style="128" customWidth="1"/>
    <col min="12295" max="12295" width="13" style="128" customWidth="1"/>
    <col min="12296" max="12296" width="14.85546875" style="128" customWidth="1"/>
    <col min="12297" max="12297" width="15.85546875" style="128" customWidth="1"/>
    <col min="12298" max="12298" width="16.5703125" style="128" customWidth="1"/>
    <col min="12299" max="12299" width="15" style="128" customWidth="1"/>
    <col min="12300" max="12300" width="13" style="128" customWidth="1"/>
    <col min="12301" max="12301" width="12.5703125" style="128" customWidth="1"/>
    <col min="12302" max="12302" width="15.42578125" style="128" customWidth="1"/>
    <col min="12303" max="12303" width="13.140625" style="128" customWidth="1"/>
    <col min="12304" max="12304" width="14" style="128" customWidth="1"/>
    <col min="12305" max="12305" width="18.28515625" style="128" customWidth="1"/>
    <col min="12306" max="12306" width="1.28515625" style="128" customWidth="1"/>
    <col min="12307" max="12307" width="11" style="128" customWidth="1"/>
    <col min="12308" max="12308" width="11.7109375" style="128" customWidth="1"/>
    <col min="12309" max="12310" width="11" style="128" customWidth="1"/>
    <col min="12311" max="12311" width="12.42578125" style="128" customWidth="1"/>
    <col min="12312" max="12317" width="0" style="128" hidden="1" customWidth="1"/>
    <col min="12318" max="12318" width="1.42578125" style="128" customWidth="1"/>
    <col min="12319" max="12321" width="0" style="128" hidden="1" customWidth="1"/>
    <col min="12322" max="12322" width="1.28515625" style="128" customWidth="1"/>
    <col min="12323" max="12325" width="10.7109375" style="128" customWidth="1"/>
    <col min="12326" max="12326" width="2.140625" style="128" customWidth="1"/>
    <col min="12327" max="12327" width="11.140625" style="128" customWidth="1"/>
    <col min="12328" max="12328" width="13.42578125" style="128" customWidth="1"/>
    <col min="12329" max="12329" width="10" style="128" customWidth="1"/>
    <col min="12330" max="12330" width="14.140625" style="128" customWidth="1"/>
    <col min="12331" max="12331" width="9.5703125" style="128" bestFit="1" customWidth="1"/>
    <col min="12332" max="12544" width="9.140625" style="128"/>
    <col min="12545" max="12545" width="3.42578125" style="128" customWidth="1"/>
    <col min="12546" max="12546" width="4.42578125" style="128" customWidth="1"/>
    <col min="12547" max="12547" width="32" style="128" customWidth="1"/>
    <col min="12548" max="12548" width="10.42578125" style="128" customWidth="1"/>
    <col min="12549" max="12549" width="15.85546875" style="128" customWidth="1"/>
    <col min="12550" max="12550" width="14.42578125" style="128" customWidth="1"/>
    <col min="12551" max="12551" width="13" style="128" customWidth="1"/>
    <col min="12552" max="12552" width="14.85546875" style="128" customWidth="1"/>
    <col min="12553" max="12553" width="15.85546875" style="128" customWidth="1"/>
    <col min="12554" max="12554" width="16.5703125" style="128" customWidth="1"/>
    <col min="12555" max="12555" width="15" style="128" customWidth="1"/>
    <col min="12556" max="12556" width="13" style="128" customWidth="1"/>
    <col min="12557" max="12557" width="12.5703125" style="128" customWidth="1"/>
    <col min="12558" max="12558" width="15.42578125" style="128" customWidth="1"/>
    <col min="12559" max="12559" width="13.140625" style="128" customWidth="1"/>
    <col min="12560" max="12560" width="14" style="128" customWidth="1"/>
    <col min="12561" max="12561" width="18.28515625" style="128" customWidth="1"/>
    <col min="12562" max="12562" width="1.28515625" style="128" customWidth="1"/>
    <col min="12563" max="12563" width="11" style="128" customWidth="1"/>
    <col min="12564" max="12564" width="11.7109375" style="128" customWidth="1"/>
    <col min="12565" max="12566" width="11" style="128" customWidth="1"/>
    <col min="12567" max="12567" width="12.42578125" style="128" customWidth="1"/>
    <col min="12568" max="12573" width="0" style="128" hidden="1" customWidth="1"/>
    <col min="12574" max="12574" width="1.42578125" style="128" customWidth="1"/>
    <col min="12575" max="12577" width="0" style="128" hidden="1" customWidth="1"/>
    <col min="12578" max="12578" width="1.28515625" style="128" customWidth="1"/>
    <col min="12579" max="12581" width="10.7109375" style="128" customWidth="1"/>
    <col min="12582" max="12582" width="2.140625" style="128" customWidth="1"/>
    <col min="12583" max="12583" width="11.140625" style="128" customWidth="1"/>
    <col min="12584" max="12584" width="13.42578125" style="128" customWidth="1"/>
    <col min="12585" max="12585" width="10" style="128" customWidth="1"/>
    <col min="12586" max="12586" width="14.140625" style="128" customWidth="1"/>
    <col min="12587" max="12587" width="9.5703125" style="128" bestFit="1" customWidth="1"/>
    <col min="12588" max="12800" width="9.140625" style="128"/>
    <col min="12801" max="12801" width="3.42578125" style="128" customWidth="1"/>
    <col min="12802" max="12802" width="4.42578125" style="128" customWidth="1"/>
    <col min="12803" max="12803" width="32" style="128" customWidth="1"/>
    <col min="12804" max="12804" width="10.42578125" style="128" customWidth="1"/>
    <col min="12805" max="12805" width="15.85546875" style="128" customWidth="1"/>
    <col min="12806" max="12806" width="14.42578125" style="128" customWidth="1"/>
    <col min="12807" max="12807" width="13" style="128" customWidth="1"/>
    <col min="12808" max="12808" width="14.85546875" style="128" customWidth="1"/>
    <col min="12809" max="12809" width="15.85546875" style="128" customWidth="1"/>
    <col min="12810" max="12810" width="16.5703125" style="128" customWidth="1"/>
    <col min="12811" max="12811" width="15" style="128" customWidth="1"/>
    <col min="12812" max="12812" width="13" style="128" customWidth="1"/>
    <col min="12813" max="12813" width="12.5703125" style="128" customWidth="1"/>
    <col min="12814" max="12814" width="15.42578125" style="128" customWidth="1"/>
    <col min="12815" max="12815" width="13.140625" style="128" customWidth="1"/>
    <col min="12816" max="12816" width="14" style="128" customWidth="1"/>
    <col min="12817" max="12817" width="18.28515625" style="128" customWidth="1"/>
    <col min="12818" max="12818" width="1.28515625" style="128" customWidth="1"/>
    <col min="12819" max="12819" width="11" style="128" customWidth="1"/>
    <col min="12820" max="12820" width="11.7109375" style="128" customWidth="1"/>
    <col min="12821" max="12822" width="11" style="128" customWidth="1"/>
    <col min="12823" max="12823" width="12.42578125" style="128" customWidth="1"/>
    <col min="12824" max="12829" width="0" style="128" hidden="1" customWidth="1"/>
    <col min="12830" max="12830" width="1.42578125" style="128" customWidth="1"/>
    <col min="12831" max="12833" width="0" style="128" hidden="1" customWidth="1"/>
    <col min="12834" max="12834" width="1.28515625" style="128" customWidth="1"/>
    <col min="12835" max="12837" width="10.7109375" style="128" customWidth="1"/>
    <col min="12838" max="12838" width="2.140625" style="128" customWidth="1"/>
    <col min="12839" max="12839" width="11.140625" style="128" customWidth="1"/>
    <col min="12840" max="12840" width="13.42578125" style="128" customWidth="1"/>
    <col min="12841" max="12841" width="10" style="128" customWidth="1"/>
    <col min="12842" max="12842" width="14.140625" style="128" customWidth="1"/>
    <col min="12843" max="12843" width="9.5703125" style="128" bestFit="1" customWidth="1"/>
    <col min="12844" max="13056" width="9.140625" style="128"/>
    <col min="13057" max="13057" width="3.42578125" style="128" customWidth="1"/>
    <col min="13058" max="13058" width="4.42578125" style="128" customWidth="1"/>
    <col min="13059" max="13059" width="32" style="128" customWidth="1"/>
    <col min="13060" max="13060" width="10.42578125" style="128" customWidth="1"/>
    <col min="13061" max="13061" width="15.85546875" style="128" customWidth="1"/>
    <col min="13062" max="13062" width="14.42578125" style="128" customWidth="1"/>
    <col min="13063" max="13063" width="13" style="128" customWidth="1"/>
    <col min="13064" max="13064" width="14.85546875" style="128" customWidth="1"/>
    <col min="13065" max="13065" width="15.85546875" style="128" customWidth="1"/>
    <col min="13066" max="13066" width="16.5703125" style="128" customWidth="1"/>
    <col min="13067" max="13067" width="15" style="128" customWidth="1"/>
    <col min="13068" max="13068" width="13" style="128" customWidth="1"/>
    <col min="13069" max="13069" width="12.5703125" style="128" customWidth="1"/>
    <col min="13070" max="13070" width="15.42578125" style="128" customWidth="1"/>
    <col min="13071" max="13071" width="13.140625" style="128" customWidth="1"/>
    <col min="13072" max="13072" width="14" style="128" customWidth="1"/>
    <col min="13073" max="13073" width="18.28515625" style="128" customWidth="1"/>
    <col min="13074" max="13074" width="1.28515625" style="128" customWidth="1"/>
    <col min="13075" max="13075" width="11" style="128" customWidth="1"/>
    <col min="13076" max="13076" width="11.7109375" style="128" customWidth="1"/>
    <col min="13077" max="13078" width="11" style="128" customWidth="1"/>
    <col min="13079" max="13079" width="12.42578125" style="128" customWidth="1"/>
    <col min="13080" max="13085" width="0" style="128" hidden="1" customWidth="1"/>
    <col min="13086" max="13086" width="1.42578125" style="128" customWidth="1"/>
    <col min="13087" max="13089" width="0" style="128" hidden="1" customWidth="1"/>
    <col min="13090" max="13090" width="1.28515625" style="128" customWidth="1"/>
    <col min="13091" max="13093" width="10.7109375" style="128" customWidth="1"/>
    <col min="13094" max="13094" width="2.140625" style="128" customWidth="1"/>
    <col min="13095" max="13095" width="11.140625" style="128" customWidth="1"/>
    <col min="13096" max="13096" width="13.42578125" style="128" customWidth="1"/>
    <col min="13097" max="13097" width="10" style="128" customWidth="1"/>
    <col min="13098" max="13098" width="14.140625" style="128" customWidth="1"/>
    <col min="13099" max="13099" width="9.5703125" style="128" bestFit="1" customWidth="1"/>
    <col min="13100" max="13312" width="9.140625" style="128"/>
    <col min="13313" max="13313" width="3.42578125" style="128" customWidth="1"/>
    <col min="13314" max="13314" width="4.42578125" style="128" customWidth="1"/>
    <col min="13315" max="13315" width="32" style="128" customWidth="1"/>
    <col min="13316" max="13316" width="10.42578125" style="128" customWidth="1"/>
    <col min="13317" max="13317" width="15.85546875" style="128" customWidth="1"/>
    <col min="13318" max="13318" width="14.42578125" style="128" customWidth="1"/>
    <col min="13319" max="13319" width="13" style="128" customWidth="1"/>
    <col min="13320" max="13320" width="14.85546875" style="128" customWidth="1"/>
    <col min="13321" max="13321" width="15.85546875" style="128" customWidth="1"/>
    <col min="13322" max="13322" width="16.5703125" style="128" customWidth="1"/>
    <col min="13323" max="13323" width="15" style="128" customWidth="1"/>
    <col min="13324" max="13324" width="13" style="128" customWidth="1"/>
    <col min="13325" max="13325" width="12.5703125" style="128" customWidth="1"/>
    <col min="13326" max="13326" width="15.42578125" style="128" customWidth="1"/>
    <col min="13327" max="13327" width="13.140625" style="128" customWidth="1"/>
    <col min="13328" max="13328" width="14" style="128" customWidth="1"/>
    <col min="13329" max="13329" width="18.28515625" style="128" customWidth="1"/>
    <col min="13330" max="13330" width="1.28515625" style="128" customWidth="1"/>
    <col min="13331" max="13331" width="11" style="128" customWidth="1"/>
    <col min="13332" max="13332" width="11.7109375" style="128" customWidth="1"/>
    <col min="13333" max="13334" width="11" style="128" customWidth="1"/>
    <col min="13335" max="13335" width="12.42578125" style="128" customWidth="1"/>
    <col min="13336" max="13341" width="0" style="128" hidden="1" customWidth="1"/>
    <col min="13342" max="13342" width="1.42578125" style="128" customWidth="1"/>
    <col min="13343" max="13345" width="0" style="128" hidden="1" customWidth="1"/>
    <col min="13346" max="13346" width="1.28515625" style="128" customWidth="1"/>
    <col min="13347" max="13349" width="10.7109375" style="128" customWidth="1"/>
    <col min="13350" max="13350" width="2.140625" style="128" customWidth="1"/>
    <col min="13351" max="13351" width="11.140625" style="128" customWidth="1"/>
    <col min="13352" max="13352" width="13.42578125" style="128" customWidth="1"/>
    <col min="13353" max="13353" width="10" style="128" customWidth="1"/>
    <col min="13354" max="13354" width="14.140625" style="128" customWidth="1"/>
    <col min="13355" max="13355" width="9.5703125" style="128" bestFit="1" customWidth="1"/>
    <col min="13356" max="13568" width="9.140625" style="128"/>
    <col min="13569" max="13569" width="3.42578125" style="128" customWidth="1"/>
    <col min="13570" max="13570" width="4.42578125" style="128" customWidth="1"/>
    <col min="13571" max="13571" width="32" style="128" customWidth="1"/>
    <col min="13572" max="13572" width="10.42578125" style="128" customWidth="1"/>
    <col min="13573" max="13573" width="15.85546875" style="128" customWidth="1"/>
    <col min="13574" max="13574" width="14.42578125" style="128" customWidth="1"/>
    <col min="13575" max="13575" width="13" style="128" customWidth="1"/>
    <col min="13576" max="13576" width="14.85546875" style="128" customWidth="1"/>
    <col min="13577" max="13577" width="15.85546875" style="128" customWidth="1"/>
    <col min="13578" max="13578" width="16.5703125" style="128" customWidth="1"/>
    <col min="13579" max="13579" width="15" style="128" customWidth="1"/>
    <col min="13580" max="13580" width="13" style="128" customWidth="1"/>
    <col min="13581" max="13581" width="12.5703125" style="128" customWidth="1"/>
    <col min="13582" max="13582" width="15.42578125" style="128" customWidth="1"/>
    <col min="13583" max="13583" width="13.140625" style="128" customWidth="1"/>
    <col min="13584" max="13584" width="14" style="128" customWidth="1"/>
    <col min="13585" max="13585" width="18.28515625" style="128" customWidth="1"/>
    <col min="13586" max="13586" width="1.28515625" style="128" customWidth="1"/>
    <col min="13587" max="13587" width="11" style="128" customWidth="1"/>
    <col min="13588" max="13588" width="11.7109375" style="128" customWidth="1"/>
    <col min="13589" max="13590" width="11" style="128" customWidth="1"/>
    <col min="13591" max="13591" width="12.42578125" style="128" customWidth="1"/>
    <col min="13592" max="13597" width="0" style="128" hidden="1" customWidth="1"/>
    <col min="13598" max="13598" width="1.42578125" style="128" customWidth="1"/>
    <col min="13599" max="13601" width="0" style="128" hidden="1" customWidth="1"/>
    <col min="13602" max="13602" width="1.28515625" style="128" customWidth="1"/>
    <col min="13603" max="13605" width="10.7109375" style="128" customWidth="1"/>
    <col min="13606" max="13606" width="2.140625" style="128" customWidth="1"/>
    <col min="13607" max="13607" width="11.140625" style="128" customWidth="1"/>
    <col min="13608" max="13608" width="13.42578125" style="128" customWidth="1"/>
    <col min="13609" max="13609" width="10" style="128" customWidth="1"/>
    <col min="13610" max="13610" width="14.140625" style="128" customWidth="1"/>
    <col min="13611" max="13611" width="9.5703125" style="128" bestFit="1" customWidth="1"/>
    <col min="13612" max="13824" width="9.140625" style="128"/>
    <col min="13825" max="13825" width="3.42578125" style="128" customWidth="1"/>
    <col min="13826" max="13826" width="4.42578125" style="128" customWidth="1"/>
    <col min="13827" max="13827" width="32" style="128" customWidth="1"/>
    <col min="13828" max="13828" width="10.42578125" style="128" customWidth="1"/>
    <col min="13829" max="13829" width="15.85546875" style="128" customWidth="1"/>
    <col min="13830" max="13830" width="14.42578125" style="128" customWidth="1"/>
    <col min="13831" max="13831" width="13" style="128" customWidth="1"/>
    <col min="13832" max="13832" width="14.85546875" style="128" customWidth="1"/>
    <col min="13833" max="13833" width="15.85546875" style="128" customWidth="1"/>
    <col min="13834" max="13834" width="16.5703125" style="128" customWidth="1"/>
    <col min="13835" max="13835" width="15" style="128" customWidth="1"/>
    <col min="13836" max="13836" width="13" style="128" customWidth="1"/>
    <col min="13837" max="13837" width="12.5703125" style="128" customWidth="1"/>
    <col min="13838" max="13838" width="15.42578125" style="128" customWidth="1"/>
    <col min="13839" max="13839" width="13.140625" style="128" customWidth="1"/>
    <col min="13840" max="13840" width="14" style="128" customWidth="1"/>
    <col min="13841" max="13841" width="18.28515625" style="128" customWidth="1"/>
    <col min="13842" max="13842" width="1.28515625" style="128" customWidth="1"/>
    <col min="13843" max="13843" width="11" style="128" customWidth="1"/>
    <col min="13844" max="13844" width="11.7109375" style="128" customWidth="1"/>
    <col min="13845" max="13846" width="11" style="128" customWidth="1"/>
    <col min="13847" max="13847" width="12.42578125" style="128" customWidth="1"/>
    <col min="13848" max="13853" width="0" style="128" hidden="1" customWidth="1"/>
    <col min="13854" max="13854" width="1.42578125" style="128" customWidth="1"/>
    <col min="13855" max="13857" width="0" style="128" hidden="1" customWidth="1"/>
    <col min="13858" max="13858" width="1.28515625" style="128" customWidth="1"/>
    <col min="13859" max="13861" width="10.7109375" style="128" customWidth="1"/>
    <col min="13862" max="13862" width="2.140625" style="128" customWidth="1"/>
    <col min="13863" max="13863" width="11.140625" style="128" customWidth="1"/>
    <col min="13864" max="13864" width="13.42578125" style="128" customWidth="1"/>
    <col min="13865" max="13865" width="10" style="128" customWidth="1"/>
    <col min="13866" max="13866" width="14.140625" style="128" customWidth="1"/>
    <col min="13867" max="13867" width="9.5703125" style="128" bestFit="1" customWidth="1"/>
    <col min="13868" max="14080" width="9.140625" style="128"/>
    <col min="14081" max="14081" width="3.42578125" style="128" customWidth="1"/>
    <col min="14082" max="14082" width="4.42578125" style="128" customWidth="1"/>
    <col min="14083" max="14083" width="32" style="128" customWidth="1"/>
    <col min="14084" max="14084" width="10.42578125" style="128" customWidth="1"/>
    <col min="14085" max="14085" width="15.85546875" style="128" customWidth="1"/>
    <col min="14086" max="14086" width="14.42578125" style="128" customWidth="1"/>
    <col min="14087" max="14087" width="13" style="128" customWidth="1"/>
    <col min="14088" max="14088" width="14.85546875" style="128" customWidth="1"/>
    <col min="14089" max="14089" width="15.85546875" style="128" customWidth="1"/>
    <col min="14090" max="14090" width="16.5703125" style="128" customWidth="1"/>
    <col min="14091" max="14091" width="15" style="128" customWidth="1"/>
    <col min="14092" max="14092" width="13" style="128" customWidth="1"/>
    <col min="14093" max="14093" width="12.5703125" style="128" customWidth="1"/>
    <col min="14094" max="14094" width="15.42578125" style="128" customWidth="1"/>
    <col min="14095" max="14095" width="13.140625" style="128" customWidth="1"/>
    <col min="14096" max="14096" width="14" style="128" customWidth="1"/>
    <col min="14097" max="14097" width="18.28515625" style="128" customWidth="1"/>
    <col min="14098" max="14098" width="1.28515625" style="128" customWidth="1"/>
    <col min="14099" max="14099" width="11" style="128" customWidth="1"/>
    <col min="14100" max="14100" width="11.7109375" style="128" customWidth="1"/>
    <col min="14101" max="14102" width="11" style="128" customWidth="1"/>
    <col min="14103" max="14103" width="12.42578125" style="128" customWidth="1"/>
    <col min="14104" max="14109" width="0" style="128" hidden="1" customWidth="1"/>
    <col min="14110" max="14110" width="1.42578125" style="128" customWidth="1"/>
    <col min="14111" max="14113" width="0" style="128" hidden="1" customWidth="1"/>
    <col min="14114" max="14114" width="1.28515625" style="128" customWidth="1"/>
    <col min="14115" max="14117" width="10.7109375" style="128" customWidth="1"/>
    <col min="14118" max="14118" width="2.140625" style="128" customWidth="1"/>
    <col min="14119" max="14119" width="11.140625" style="128" customWidth="1"/>
    <col min="14120" max="14120" width="13.42578125" style="128" customWidth="1"/>
    <col min="14121" max="14121" width="10" style="128" customWidth="1"/>
    <col min="14122" max="14122" width="14.140625" style="128" customWidth="1"/>
    <col min="14123" max="14123" width="9.5703125" style="128" bestFit="1" customWidth="1"/>
    <col min="14124" max="14336" width="9.140625" style="128"/>
    <col min="14337" max="14337" width="3.42578125" style="128" customWidth="1"/>
    <col min="14338" max="14338" width="4.42578125" style="128" customWidth="1"/>
    <col min="14339" max="14339" width="32" style="128" customWidth="1"/>
    <col min="14340" max="14340" width="10.42578125" style="128" customWidth="1"/>
    <col min="14341" max="14341" width="15.85546875" style="128" customWidth="1"/>
    <col min="14342" max="14342" width="14.42578125" style="128" customWidth="1"/>
    <col min="14343" max="14343" width="13" style="128" customWidth="1"/>
    <col min="14344" max="14344" width="14.85546875" style="128" customWidth="1"/>
    <col min="14345" max="14345" width="15.85546875" style="128" customWidth="1"/>
    <col min="14346" max="14346" width="16.5703125" style="128" customWidth="1"/>
    <col min="14347" max="14347" width="15" style="128" customWidth="1"/>
    <col min="14348" max="14348" width="13" style="128" customWidth="1"/>
    <col min="14349" max="14349" width="12.5703125" style="128" customWidth="1"/>
    <col min="14350" max="14350" width="15.42578125" style="128" customWidth="1"/>
    <col min="14351" max="14351" width="13.140625" style="128" customWidth="1"/>
    <col min="14352" max="14352" width="14" style="128" customWidth="1"/>
    <col min="14353" max="14353" width="18.28515625" style="128" customWidth="1"/>
    <col min="14354" max="14354" width="1.28515625" style="128" customWidth="1"/>
    <col min="14355" max="14355" width="11" style="128" customWidth="1"/>
    <col min="14356" max="14356" width="11.7109375" style="128" customWidth="1"/>
    <col min="14357" max="14358" width="11" style="128" customWidth="1"/>
    <col min="14359" max="14359" width="12.42578125" style="128" customWidth="1"/>
    <col min="14360" max="14365" width="0" style="128" hidden="1" customWidth="1"/>
    <col min="14366" max="14366" width="1.42578125" style="128" customWidth="1"/>
    <col min="14367" max="14369" width="0" style="128" hidden="1" customWidth="1"/>
    <col min="14370" max="14370" width="1.28515625" style="128" customWidth="1"/>
    <col min="14371" max="14373" width="10.7109375" style="128" customWidth="1"/>
    <col min="14374" max="14374" width="2.140625" style="128" customWidth="1"/>
    <col min="14375" max="14375" width="11.140625" style="128" customWidth="1"/>
    <col min="14376" max="14376" width="13.42578125" style="128" customWidth="1"/>
    <col min="14377" max="14377" width="10" style="128" customWidth="1"/>
    <col min="14378" max="14378" width="14.140625" style="128" customWidth="1"/>
    <col min="14379" max="14379" width="9.5703125" style="128" bestFit="1" customWidth="1"/>
    <col min="14380" max="14592" width="9.140625" style="128"/>
    <col min="14593" max="14593" width="3.42578125" style="128" customWidth="1"/>
    <col min="14594" max="14594" width="4.42578125" style="128" customWidth="1"/>
    <col min="14595" max="14595" width="32" style="128" customWidth="1"/>
    <col min="14596" max="14596" width="10.42578125" style="128" customWidth="1"/>
    <col min="14597" max="14597" width="15.85546875" style="128" customWidth="1"/>
    <col min="14598" max="14598" width="14.42578125" style="128" customWidth="1"/>
    <col min="14599" max="14599" width="13" style="128" customWidth="1"/>
    <col min="14600" max="14600" width="14.85546875" style="128" customWidth="1"/>
    <col min="14601" max="14601" width="15.85546875" style="128" customWidth="1"/>
    <col min="14602" max="14602" width="16.5703125" style="128" customWidth="1"/>
    <col min="14603" max="14603" width="15" style="128" customWidth="1"/>
    <col min="14604" max="14604" width="13" style="128" customWidth="1"/>
    <col min="14605" max="14605" width="12.5703125" style="128" customWidth="1"/>
    <col min="14606" max="14606" width="15.42578125" style="128" customWidth="1"/>
    <col min="14607" max="14607" width="13.140625" style="128" customWidth="1"/>
    <col min="14608" max="14608" width="14" style="128" customWidth="1"/>
    <col min="14609" max="14609" width="18.28515625" style="128" customWidth="1"/>
    <col min="14610" max="14610" width="1.28515625" style="128" customWidth="1"/>
    <col min="14611" max="14611" width="11" style="128" customWidth="1"/>
    <col min="14612" max="14612" width="11.7109375" style="128" customWidth="1"/>
    <col min="14613" max="14614" width="11" style="128" customWidth="1"/>
    <col min="14615" max="14615" width="12.42578125" style="128" customWidth="1"/>
    <col min="14616" max="14621" width="0" style="128" hidden="1" customWidth="1"/>
    <col min="14622" max="14622" width="1.42578125" style="128" customWidth="1"/>
    <col min="14623" max="14625" width="0" style="128" hidden="1" customWidth="1"/>
    <col min="14626" max="14626" width="1.28515625" style="128" customWidth="1"/>
    <col min="14627" max="14629" width="10.7109375" style="128" customWidth="1"/>
    <col min="14630" max="14630" width="2.140625" style="128" customWidth="1"/>
    <col min="14631" max="14631" width="11.140625" style="128" customWidth="1"/>
    <col min="14632" max="14632" width="13.42578125" style="128" customWidth="1"/>
    <col min="14633" max="14633" width="10" style="128" customWidth="1"/>
    <col min="14634" max="14634" width="14.140625" style="128" customWidth="1"/>
    <col min="14635" max="14635" width="9.5703125" style="128" bestFit="1" customWidth="1"/>
    <col min="14636" max="14848" width="9.140625" style="128"/>
    <col min="14849" max="14849" width="3.42578125" style="128" customWidth="1"/>
    <col min="14850" max="14850" width="4.42578125" style="128" customWidth="1"/>
    <col min="14851" max="14851" width="32" style="128" customWidth="1"/>
    <col min="14852" max="14852" width="10.42578125" style="128" customWidth="1"/>
    <col min="14853" max="14853" width="15.85546875" style="128" customWidth="1"/>
    <col min="14854" max="14854" width="14.42578125" style="128" customWidth="1"/>
    <col min="14855" max="14855" width="13" style="128" customWidth="1"/>
    <col min="14856" max="14856" width="14.85546875" style="128" customWidth="1"/>
    <col min="14857" max="14857" width="15.85546875" style="128" customWidth="1"/>
    <col min="14858" max="14858" width="16.5703125" style="128" customWidth="1"/>
    <col min="14859" max="14859" width="15" style="128" customWidth="1"/>
    <col min="14860" max="14860" width="13" style="128" customWidth="1"/>
    <col min="14861" max="14861" width="12.5703125" style="128" customWidth="1"/>
    <col min="14862" max="14862" width="15.42578125" style="128" customWidth="1"/>
    <col min="14863" max="14863" width="13.140625" style="128" customWidth="1"/>
    <col min="14864" max="14864" width="14" style="128" customWidth="1"/>
    <col min="14865" max="14865" width="18.28515625" style="128" customWidth="1"/>
    <col min="14866" max="14866" width="1.28515625" style="128" customWidth="1"/>
    <col min="14867" max="14867" width="11" style="128" customWidth="1"/>
    <col min="14868" max="14868" width="11.7109375" style="128" customWidth="1"/>
    <col min="14869" max="14870" width="11" style="128" customWidth="1"/>
    <col min="14871" max="14871" width="12.42578125" style="128" customWidth="1"/>
    <col min="14872" max="14877" width="0" style="128" hidden="1" customWidth="1"/>
    <col min="14878" max="14878" width="1.42578125" style="128" customWidth="1"/>
    <col min="14879" max="14881" width="0" style="128" hidden="1" customWidth="1"/>
    <col min="14882" max="14882" width="1.28515625" style="128" customWidth="1"/>
    <col min="14883" max="14885" width="10.7109375" style="128" customWidth="1"/>
    <col min="14886" max="14886" width="2.140625" style="128" customWidth="1"/>
    <col min="14887" max="14887" width="11.140625" style="128" customWidth="1"/>
    <col min="14888" max="14888" width="13.42578125" style="128" customWidth="1"/>
    <col min="14889" max="14889" width="10" style="128" customWidth="1"/>
    <col min="14890" max="14890" width="14.140625" style="128" customWidth="1"/>
    <col min="14891" max="14891" width="9.5703125" style="128" bestFit="1" customWidth="1"/>
    <col min="14892" max="15104" width="9.140625" style="128"/>
    <col min="15105" max="15105" width="3.42578125" style="128" customWidth="1"/>
    <col min="15106" max="15106" width="4.42578125" style="128" customWidth="1"/>
    <col min="15107" max="15107" width="32" style="128" customWidth="1"/>
    <col min="15108" max="15108" width="10.42578125" style="128" customWidth="1"/>
    <col min="15109" max="15109" width="15.85546875" style="128" customWidth="1"/>
    <col min="15110" max="15110" width="14.42578125" style="128" customWidth="1"/>
    <col min="15111" max="15111" width="13" style="128" customWidth="1"/>
    <col min="15112" max="15112" width="14.85546875" style="128" customWidth="1"/>
    <col min="15113" max="15113" width="15.85546875" style="128" customWidth="1"/>
    <col min="15114" max="15114" width="16.5703125" style="128" customWidth="1"/>
    <col min="15115" max="15115" width="15" style="128" customWidth="1"/>
    <col min="15116" max="15116" width="13" style="128" customWidth="1"/>
    <col min="15117" max="15117" width="12.5703125" style="128" customWidth="1"/>
    <col min="15118" max="15118" width="15.42578125" style="128" customWidth="1"/>
    <col min="15119" max="15119" width="13.140625" style="128" customWidth="1"/>
    <col min="15120" max="15120" width="14" style="128" customWidth="1"/>
    <col min="15121" max="15121" width="18.28515625" style="128" customWidth="1"/>
    <col min="15122" max="15122" width="1.28515625" style="128" customWidth="1"/>
    <col min="15123" max="15123" width="11" style="128" customWidth="1"/>
    <col min="15124" max="15124" width="11.7109375" style="128" customWidth="1"/>
    <col min="15125" max="15126" width="11" style="128" customWidth="1"/>
    <col min="15127" max="15127" width="12.42578125" style="128" customWidth="1"/>
    <col min="15128" max="15133" width="0" style="128" hidden="1" customWidth="1"/>
    <col min="15134" max="15134" width="1.42578125" style="128" customWidth="1"/>
    <col min="15135" max="15137" width="0" style="128" hidden="1" customWidth="1"/>
    <col min="15138" max="15138" width="1.28515625" style="128" customWidth="1"/>
    <col min="15139" max="15141" width="10.7109375" style="128" customWidth="1"/>
    <col min="15142" max="15142" width="2.140625" style="128" customWidth="1"/>
    <col min="15143" max="15143" width="11.140625" style="128" customWidth="1"/>
    <col min="15144" max="15144" width="13.42578125" style="128" customWidth="1"/>
    <col min="15145" max="15145" width="10" style="128" customWidth="1"/>
    <col min="15146" max="15146" width="14.140625" style="128" customWidth="1"/>
    <col min="15147" max="15147" width="9.5703125" style="128" bestFit="1" customWidth="1"/>
    <col min="15148" max="15360" width="9.140625" style="128"/>
    <col min="15361" max="15361" width="3.42578125" style="128" customWidth="1"/>
    <col min="15362" max="15362" width="4.42578125" style="128" customWidth="1"/>
    <col min="15363" max="15363" width="32" style="128" customWidth="1"/>
    <col min="15364" max="15364" width="10.42578125" style="128" customWidth="1"/>
    <col min="15365" max="15365" width="15.85546875" style="128" customWidth="1"/>
    <col min="15366" max="15366" width="14.42578125" style="128" customWidth="1"/>
    <col min="15367" max="15367" width="13" style="128" customWidth="1"/>
    <col min="15368" max="15368" width="14.85546875" style="128" customWidth="1"/>
    <col min="15369" max="15369" width="15.85546875" style="128" customWidth="1"/>
    <col min="15370" max="15370" width="16.5703125" style="128" customWidth="1"/>
    <col min="15371" max="15371" width="15" style="128" customWidth="1"/>
    <col min="15372" max="15372" width="13" style="128" customWidth="1"/>
    <col min="15373" max="15373" width="12.5703125" style="128" customWidth="1"/>
    <col min="15374" max="15374" width="15.42578125" style="128" customWidth="1"/>
    <col min="15375" max="15375" width="13.140625" style="128" customWidth="1"/>
    <col min="15376" max="15376" width="14" style="128" customWidth="1"/>
    <col min="15377" max="15377" width="18.28515625" style="128" customWidth="1"/>
    <col min="15378" max="15378" width="1.28515625" style="128" customWidth="1"/>
    <col min="15379" max="15379" width="11" style="128" customWidth="1"/>
    <col min="15380" max="15380" width="11.7109375" style="128" customWidth="1"/>
    <col min="15381" max="15382" width="11" style="128" customWidth="1"/>
    <col min="15383" max="15383" width="12.42578125" style="128" customWidth="1"/>
    <col min="15384" max="15389" width="0" style="128" hidden="1" customWidth="1"/>
    <col min="15390" max="15390" width="1.42578125" style="128" customWidth="1"/>
    <col min="15391" max="15393" width="0" style="128" hidden="1" customWidth="1"/>
    <col min="15394" max="15394" width="1.28515625" style="128" customWidth="1"/>
    <col min="15395" max="15397" width="10.7109375" style="128" customWidth="1"/>
    <col min="15398" max="15398" width="2.140625" style="128" customWidth="1"/>
    <col min="15399" max="15399" width="11.140625" style="128" customWidth="1"/>
    <col min="15400" max="15400" width="13.42578125" style="128" customWidth="1"/>
    <col min="15401" max="15401" width="10" style="128" customWidth="1"/>
    <col min="15402" max="15402" width="14.140625" style="128" customWidth="1"/>
    <col min="15403" max="15403" width="9.5703125" style="128" bestFit="1" customWidth="1"/>
    <col min="15404" max="15616" width="9.140625" style="128"/>
    <col min="15617" max="15617" width="3.42578125" style="128" customWidth="1"/>
    <col min="15618" max="15618" width="4.42578125" style="128" customWidth="1"/>
    <col min="15619" max="15619" width="32" style="128" customWidth="1"/>
    <col min="15620" max="15620" width="10.42578125" style="128" customWidth="1"/>
    <col min="15621" max="15621" width="15.85546875" style="128" customWidth="1"/>
    <col min="15622" max="15622" width="14.42578125" style="128" customWidth="1"/>
    <col min="15623" max="15623" width="13" style="128" customWidth="1"/>
    <col min="15624" max="15624" width="14.85546875" style="128" customWidth="1"/>
    <col min="15625" max="15625" width="15.85546875" style="128" customWidth="1"/>
    <col min="15626" max="15626" width="16.5703125" style="128" customWidth="1"/>
    <col min="15627" max="15627" width="15" style="128" customWidth="1"/>
    <col min="15628" max="15628" width="13" style="128" customWidth="1"/>
    <col min="15629" max="15629" width="12.5703125" style="128" customWidth="1"/>
    <col min="15630" max="15630" width="15.42578125" style="128" customWidth="1"/>
    <col min="15631" max="15631" width="13.140625" style="128" customWidth="1"/>
    <col min="15632" max="15632" width="14" style="128" customWidth="1"/>
    <col min="15633" max="15633" width="18.28515625" style="128" customWidth="1"/>
    <col min="15634" max="15634" width="1.28515625" style="128" customWidth="1"/>
    <col min="15635" max="15635" width="11" style="128" customWidth="1"/>
    <col min="15636" max="15636" width="11.7109375" style="128" customWidth="1"/>
    <col min="15637" max="15638" width="11" style="128" customWidth="1"/>
    <col min="15639" max="15639" width="12.42578125" style="128" customWidth="1"/>
    <col min="15640" max="15645" width="0" style="128" hidden="1" customWidth="1"/>
    <col min="15646" max="15646" width="1.42578125" style="128" customWidth="1"/>
    <col min="15647" max="15649" width="0" style="128" hidden="1" customWidth="1"/>
    <col min="15650" max="15650" width="1.28515625" style="128" customWidth="1"/>
    <col min="15651" max="15653" width="10.7109375" style="128" customWidth="1"/>
    <col min="15654" max="15654" width="2.140625" style="128" customWidth="1"/>
    <col min="15655" max="15655" width="11.140625" style="128" customWidth="1"/>
    <col min="15656" max="15656" width="13.42578125" style="128" customWidth="1"/>
    <col min="15657" max="15657" width="10" style="128" customWidth="1"/>
    <col min="15658" max="15658" width="14.140625" style="128" customWidth="1"/>
    <col min="15659" max="15659" width="9.5703125" style="128" bestFit="1" customWidth="1"/>
    <col min="15660" max="15872" width="9.140625" style="128"/>
    <col min="15873" max="15873" width="3.42578125" style="128" customWidth="1"/>
    <col min="15874" max="15874" width="4.42578125" style="128" customWidth="1"/>
    <col min="15875" max="15875" width="32" style="128" customWidth="1"/>
    <col min="15876" max="15876" width="10.42578125" style="128" customWidth="1"/>
    <col min="15877" max="15877" width="15.85546875" style="128" customWidth="1"/>
    <col min="15878" max="15878" width="14.42578125" style="128" customWidth="1"/>
    <col min="15879" max="15879" width="13" style="128" customWidth="1"/>
    <col min="15880" max="15880" width="14.85546875" style="128" customWidth="1"/>
    <col min="15881" max="15881" width="15.85546875" style="128" customWidth="1"/>
    <col min="15882" max="15882" width="16.5703125" style="128" customWidth="1"/>
    <col min="15883" max="15883" width="15" style="128" customWidth="1"/>
    <col min="15884" max="15884" width="13" style="128" customWidth="1"/>
    <col min="15885" max="15885" width="12.5703125" style="128" customWidth="1"/>
    <col min="15886" max="15886" width="15.42578125" style="128" customWidth="1"/>
    <col min="15887" max="15887" width="13.140625" style="128" customWidth="1"/>
    <col min="15888" max="15888" width="14" style="128" customWidth="1"/>
    <col min="15889" max="15889" width="18.28515625" style="128" customWidth="1"/>
    <col min="15890" max="15890" width="1.28515625" style="128" customWidth="1"/>
    <col min="15891" max="15891" width="11" style="128" customWidth="1"/>
    <col min="15892" max="15892" width="11.7109375" style="128" customWidth="1"/>
    <col min="15893" max="15894" width="11" style="128" customWidth="1"/>
    <col min="15895" max="15895" width="12.42578125" style="128" customWidth="1"/>
    <col min="15896" max="15901" width="0" style="128" hidden="1" customWidth="1"/>
    <col min="15902" max="15902" width="1.42578125" style="128" customWidth="1"/>
    <col min="15903" max="15905" width="0" style="128" hidden="1" customWidth="1"/>
    <col min="15906" max="15906" width="1.28515625" style="128" customWidth="1"/>
    <col min="15907" max="15909" width="10.7109375" style="128" customWidth="1"/>
    <col min="15910" max="15910" width="2.140625" style="128" customWidth="1"/>
    <col min="15911" max="15911" width="11.140625" style="128" customWidth="1"/>
    <col min="15912" max="15912" width="13.42578125" style="128" customWidth="1"/>
    <col min="15913" max="15913" width="10" style="128" customWidth="1"/>
    <col min="15914" max="15914" width="14.140625" style="128" customWidth="1"/>
    <col min="15915" max="15915" width="9.5703125" style="128" bestFit="1" customWidth="1"/>
    <col min="15916" max="16128" width="9.140625" style="128"/>
    <col min="16129" max="16129" width="3.42578125" style="128" customWidth="1"/>
    <col min="16130" max="16130" width="4.42578125" style="128" customWidth="1"/>
    <col min="16131" max="16131" width="32" style="128" customWidth="1"/>
    <col min="16132" max="16132" width="10.42578125" style="128" customWidth="1"/>
    <col min="16133" max="16133" width="15.85546875" style="128" customWidth="1"/>
    <col min="16134" max="16134" width="14.42578125" style="128" customWidth="1"/>
    <col min="16135" max="16135" width="13" style="128" customWidth="1"/>
    <col min="16136" max="16136" width="14.85546875" style="128" customWidth="1"/>
    <col min="16137" max="16137" width="15.85546875" style="128" customWidth="1"/>
    <col min="16138" max="16138" width="16.5703125" style="128" customWidth="1"/>
    <col min="16139" max="16139" width="15" style="128" customWidth="1"/>
    <col min="16140" max="16140" width="13" style="128" customWidth="1"/>
    <col min="16141" max="16141" width="12.5703125" style="128" customWidth="1"/>
    <col min="16142" max="16142" width="15.42578125" style="128" customWidth="1"/>
    <col min="16143" max="16143" width="13.140625" style="128" customWidth="1"/>
    <col min="16144" max="16144" width="14" style="128" customWidth="1"/>
    <col min="16145" max="16145" width="18.28515625" style="128" customWidth="1"/>
    <col min="16146" max="16146" width="1.28515625" style="128" customWidth="1"/>
    <col min="16147" max="16147" width="11" style="128" customWidth="1"/>
    <col min="16148" max="16148" width="11.7109375" style="128" customWidth="1"/>
    <col min="16149" max="16150" width="11" style="128" customWidth="1"/>
    <col min="16151" max="16151" width="12.42578125" style="128" customWidth="1"/>
    <col min="16152" max="16157" width="0" style="128" hidden="1" customWidth="1"/>
    <col min="16158" max="16158" width="1.42578125" style="128" customWidth="1"/>
    <col min="16159" max="16161" width="0" style="128" hidden="1" customWidth="1"/>
    <col min="16162" max="16162" width="1.28515625" style="128" customWidth="1"/>
    <col min="16163" max="16165" width="10.7109375" style="128" customWidth="1"/>
    <col min="16166" max="16166" width="2.140625" style="128" customWidth="1"/>
    <col min="16167" max="16167" width="11.140625" style="128" customWidth="1"/>
    <col min="16168" max="16168" width="13.42578125" style="128" customWidth="1"/>
    <col min="16169" max="16169" width="10" style="128" customWidth="1"/>
    <col min="16170" max="16170" width="14.140625" style="128" customWidth="1"/>
    <col min="16171" max="16171" width="9.5703125" style="128" bestFit="1" customWidth="1"/>
    <col min="16172" max="16384" width="9.140625" style="128"/>
  </cols>
  <sheetData>
    <row r="1" spans="1:41" ht="18.75" customHeight="1">
      <c r="B1" s="489" t="s">
        <v>79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Q1" s="129" t="s">
        <v>80</v>
      </c>
    </row>
    <row r="2" spans="1:41" ht="18.75">
      <c r="B2" s="489" t="s">
        <v>81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</row>
    <row r="3" spans="1:41" ht="19.5" customHeight="1" thickBot="1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P3" s="128" t="s">
        <v>82</v>
      </c>
    </row>
    <row r="4" spans="1:41" ht="56.25" customHeight="1" thickBot="1">
      <c r="A4" s="490" t="s">
        <v>83</v>
      </c>
      <c r="B4" s="491"/>
      <c r="C4" s="482" t="s">
        <v>2</v>
      </c>
      <c r="D4" s="482" t="s">
        <v>84</v>
      </c>
      <c r="E4" s="482" t="s">
        <v>85</v>
      </c>
      <c r="F4" s="484" t="s">
        <v>86</v>
      </c>
      <c r="G4" s="476"/>
      <c r="H4" s="477"/>
      <c r="I4" s="482" t="s">
        <v>87</v>
      </c>
      <c r="J4" s="482" t="s">
        <v>88</v>
      </c>
      <c r="K4" s="482" t="s">
        <v>89</v>
      </c>
      <c r="L4" s="484" t="s">
        <v>90</v>
      </c>
      <c r="M4" s="476"/>
      <c r="N4" s="494" t="s">
        <v>91</v>
      </c>
      <c r="O4" s="482" t="s">
        <v>92</v>
      </c>
      <c r="P4" s="482" t="s">
        <v>93</v>
      </c>
      <c r="Q4" s="485" t="s">
        <v>94</v>
      </c>
      <c r="S4" s="487" t="s">
        <v>95</v>
      </c>
      <c r="T4" s="488"/>
      <c r="U4" s="475" t="s">
        <v>96</v>
      </c>
      <c r="V4" s="477"/>
      <c r="W4" s="480" t="s">
        <v>97</v>
      </c>
      <c r="Y4" s="133" t="s">
        <v>6</v>
      </c>
      <c r="AE4" s="482" t="s">
        <v>98</v>
      </c>
      <c r="AF4" s="482" t="s">
        <v>99</v>
      </c>
      <c r="AG4" s="467" t="s">
        <v>100</v>
      </c>
      <c r="AI4" s="467" t="s">
        <v>101</v>
      </c>
      <c r="AJ4" s="467" t="s">
        <v>102</v>
      </c>
      <c r="AK4" s="467" t="s">
        <v>103</v>
      </c>
      <c r="AM4" s="467" t="s">
        <v>104</v>
      </c>
      <c r="AO4" s="128" t="s">
        <v>135</v>
      </c>
    </row>
    <row r="5" spans="1:41" ht="99.75" customHeight="1" thickBot="1">
      <c r="A5" s="492"/>
      <c r="B5" s="493"/>
      <c r="C5" s="483"/>
      <c r="D5" s="483"/>
      <c r="E5" s="483"/>
      <c r="F5" s="134" t="s">
        <v>105</v>
      </c>
      <c r="G5" s="134" t="s">
        <v>106</v>
      </c>
      <c r="H5" s="134" t="s">
        <v>107</v>
      </c>
      <c r="I5" s="483"/>
      <c r="J5" s="483"/>
      <c r="K5" s="483"/>
      <c r="L5" s="134" t="s">
        <v>108</v>
      </c>
      <c r="M5" s="134" t="s">
        <v>109</v>
      </c>
      <c r="N5" s="495"/>
      <c r="O5" s="483"/>
      <c r="P5" s="483"/>
      <c r="Q5" s="486"/>
      <c r="S5" s="135" t="s">
        <v>110</v>
      </c>
      <c r="T5" s="136" t="s">
        <v>111</v>
      </c>
      <c r="U5" s="137" t="s">
        <v>112</v>
      </c>
      <c r="V5" s="138" t="s">
        <v>113</v>
      </c>
      <c r="W5" s="481"/>
      <c r="Y5" s="139" t="s">
        <v>114</v>
      </c>
      <c r="AE5" s="483"/>
      <c r="AF5" s="483"/>
      <c r="AG5" s="468"/>
      <c r="AI5" s="468"/>
      <c r="AJ5" s="468"/>
      <c r="AK5" s="468"/>
      <c r="AM5" s="468"/>
      <c r="AO5" s="134" t="s">
        <v>136</v>
      </c>
    </row>
    <row r="6" spans="1:41" ht="16.5" customHeight="1" thickBot="1">
      <c r="A6" s="469">
        <v>1</v>
      </c>
      <c r="B6" s="470"/>
      <c r="C6" s="140">
        <v>2</v>
      </c>
      <c r="D6" s="140">
        <v>3</v>
      </c>
      <c r="E6" s="140">
        <v>4</v>
      </c>
      <c r="F6" s="140">
        <v>5</v>
      </c>
      <c r="G6" s="140">
        <v>6</v>
      </c>
      <c r="H6" s="140">
        <v>7</v>
      </c>
      <c r="I6" s="140">
        <v>8</v>
      </c>
      <c r="J6" s="140">
        <v>9</v>
      </c>
      <c r="K6" s="140">
        <v>10</v>
      </c>
      <c r="L6" s="140">
        <v>11</v>
      </c>
      <c r="M6" s="140">
        <v>12</v>
      </c>
      <c r="N6" s="141">
        <v>13</v>
      </c>
      <c r="O6" s="140">
        <v>14</v>
      </c>
      <c r="P6" s="140">
        <v>15</v>
      </c>
      <c r="Q6" s="142">
        <v>16</v>
      </c>
      <c r="R6" s="143"/>
      <c r="S6" s="144">
        <v>17</v>
      </c>
      <c r="T6" s="145">
        <v>18</v>
      </c>
      <c r="U6" s="146">
        <v>19</v>
      </c>
      <c r="V6" s="147">
        <v>20</v>
      </c>
      <c r="W6" s="148">
        <v>21</v>
      </c>
      <c r="Y6" s="140">
        <v>15</v>
      </c>
      <c r="AE6" s="140">
        <v>22</v>
      </c>
      <c r="AF6" s="140">
        <v>23</v>
      </c>
      <c r="AG6" s="149">
        <v>24</v>
      </c>
      <c r="AI6" s="149">
        <v>25</v>
      </c>
      <c r="AJ6" s="149">
        <v>26</v>
      </c>
      <c r="AK6" s="149">
        <v>27</v>
      </c>
      <c r="AM6" s="149">
        <v>26</v>
      </c>
    </row>
    <row r="7" spans="1:41" s="164" customFormat="1" ht="27" hidden="1" customHeight="1" thickBot="1">
      <c r="A7" s="150"/>
      <c r="B7" s="151">
        <v>51</v>
      </c>
      <c r="C7" s="152" t="s">
        <v>115</v>
      </c>
      <c r="D7" s="153">
        <v>2.2000000000000002</v>
      </c>
      <c r="E7" s="153">
        <v>52522.69137</v>
      </c>
      <c r="F7" s="154">
        <v>1174.49</v>
      </c>
      <c r="G7" s="154">
        <v>1174.49</v>
      </c>
      <c r="H7" s="154">
        <f>F7-G7</f>
        <v>0</v>
      </c>
      <c r="I7" s="153">
        <v>55445.951800000003</v>
      </c>
      <c r="J7" s="153">
        <v>0</v>
      </c>
      <c r="K7" s="153">
        <f>I7</f>
        <v>55445.951800000003</v>
      </c>
      <c r="L7" s="154">
        <f>I7*2.2/100/4*3</f>
        <v>914.85820470000021</v>
      </c>
      <c r="M7" s="154">
        <v>378.10199999999998</v>
      </c>
      <c r="N7" s="155">
        <v>1200</v>
      </c>
      <c r="O7" s="156">
        <f>H7+L7</f>
        <v>914.85820470000021</v>
      </c>
      <c r="P7" s="156">
        <f>O7-N7</f>
        <v>-285.14179529999979</v>
      </c>
      <c r="Q7" s="157"/>
      <c r="R7" s="158"/>
      <c r="S7" s="159"/>
      <c r="T7" s="160">
        <f>P7</f>
        <v>-285.14179529999979</v>
      </c>
      <c r="U7" s="161"/>
      <c r="V7" s="162"/>
      <c r="W7" s="163">
        <f t="shared" ref="W7:W14" si="0">U7+P7</f>
        <v>-285.14179529999979</v>
      </c>
      <c r="Y7" s="156"/>
      <c r="AE7" s="156"/>
      <c r="AF7" s="156"/>
      <c r="AG7" s="165"/>
      <c r="AI7" s="165"/>
      <c r="AJ7" s="165"/>
      <c r="AK7" s="165"/>
      <c r="AM7" s="165"/>
    </row>
    <row r="8" spans="1:41" ht="21" hidden="1" customHeight="1">
      <c r="A8" s="166">
        <v>1</v>
      </c>
      <c r="B8" s="167"/>
      <c r="C8" s="168" t="s">
        <v>12</v>
      </c>
      <c r="D8" s="169">
        <v>2.2000000000000002</v>
      </c>
      <c r="E8" s="170">
        <v>354.41899999999998</v>
      </c>
      <c r="F8" s="170">
        <v>6.0439999999999996</v>
      </c>
      <c r="G8" s="170">
        <v>5.1070000000000002</v>
      </c>
      <c r="H8" s="170">
        <f>F8-G8</f>
        <v>0.93699999999999939</v>
      </c>
      <c r="I8" s="170">
        <v>264.74741999999998</v>
      </c>
      <c r="J8" s="170">
        <v>0</v>
      </c>
      <c r="K8" s="170">
        <f>I8</f>
        <v>264.74741999999998</v>
      </c>
      <c r="L8" s="170">
        <f>I8*2.2/100/4*3</f>
        <v>4.3683324300000006</v>
      </c>
      <c r="M8" s="170">
        <v>1.2</v>
      </c>
      <c r="N8" s="170">
        <v>4.5</v>
      </c>
      <c r="O8" s="169">
        <f>H8+L8</f>
        <v>5.30533243</v>
      </c>
      <c r="P8" s="169">
        <f t="shared" ref="P8:P14" si="1">O8-N8</f>
        <v>0.80533242999999999</v>
      </c>
      <c r="Q8" s="171"/>
      <c r="R8" s="143">
        <v>0</v>
      </c>
      <c r="S8" s="172">
        <f t="shared" ref="S8:S67" si="2">P8</f>
        <v>0.80533242999999999</v>
      </c>
      <c r="T8" s="173"/>
      <c r="U8" s="174"/>
      <c r="V8" s="175"/>
      <c r="W8" s="176">
        <f t="shared" si="0"/>
        <v>0.80533242999999999</v>
      </c>
      <c r="Y8" s="169"/>
      <c r="AE8" s="169"/>
      <c r="AF8" s="169"/>
      <c r="AG8" s="177"/>
      <c r="AI8" s="177"/>
      <c r="AJ8" s="177"/>
      <c r="AK8" s="177"/>
      <c r="AM8" s="177"/>
    </row>
    <row r="9" spans="1:41" ht="15.75" hidden="1" customHeight="1">
      <c r="A9" s="178">
        <v>2</v>
      </c>
      <c r="B9" s="151"/>
      <c r="C9" s="179" t="s">
        <v>14</v>
      </c>
      <c r="D9" s="180">
        <v>2.2000000000000002</v>
      </c>
      <c r="E9" s="181">
        <v>233.33689000000001</v>
      </c>
      <c r="F9" s="181">
        <v>4.5389999999999997</v>
      </c>
      <c r="G9" s="181">
        <v>4.5389999999999997</v>
      </c>
      <c r="H9" s="182">
        <f t="shared" ref="H9:H14" si="3">F9-G9</f>
        <v>0</v>
      </c>
      <c r="I9" s="181">
        <v>145.78510999999997</v>
      </c>
      <c r="J9" s="181">
        <v>0</v>
      </c>
      <c r="K9" s="181">
        <v>145.78510999999997</v>
      </c>
      <c r="L9" s="182">
        <f t="shared" ref="L9:L14" si="4">I9*2.2/100/4*3</f>
        <v>2.4054543150000001</v>
      </c>
      <c r="M9" s="180">
        <v>0</v>
      </c>
      <c r="N9" s="181">
        <v>3.2</v>
      </c>
      <c r="O9" s="183">
        <f t="shared" ref="O9:O14" si="5">H9+L9</f>
        <v>2.4054543150000001</v>
      </c>
      <c r="P9" s="183">
        <f t="shared" si="1"/>
        <v>-0.79454568500000011</v>
      </c>
      <c r="Q9" s="184"/>
      <c r="R9" s="143">
        <v>0</v>
      </c>
      <c r="S9" s="185"/>
      <c r="T9" s="186">
        <f>P9</f>
        <v>-0.79454568500000011</v>
      </c>
      <c r="U9" s="174"/>
      <c r="V9" s="175"/>
      <c r="W9" s="176">
        <f t="shared" si="0"/>
        <v>-0.79454568500000011</v>
      </c>
      <c r="Y9" s="183"/>
      <c r="AE9" s="183"/>
      <c r="AF9" s="183"/>
      <c r="AG9" s="187"/>
      <c r="AI9" s="187"/>
      <c r="AJ9" s="187"/>
      <c r="AK9" s="187"/>
      <c r="AM9" s="187"/>
    </row>
    <row r="10" spans="1:41" s="192" customFormat="1" ht="16.5" hidden="1" thickBot="1">
      <c r="A10" s="178">
        <v>3</v>
      </c>
      <c r="B10" s="151"/>
      <c r="C10" s="188" t="s">
        <v>17</v>
      </c>
      <c r="D10" s="189">
        <v>2.2000000000000002</v>
      </c>
      <c r="E10" s="189">
        <v>306.34670999999997</v>
      </c>
      <c r="F10" s="181">
        <v>6.3</v>
      </c>
      <c r="G10" s="181">
        <v>6.3</v>
      </c>
      <c r="H10" s="182">
        <f t="shared" si="3"/>
        <v>0</v>
      </c>
      <c r="I10" s="181">
        <v>330.5</v>
      </c>
      <c r="J10" s="181">
        <v>0</v>
      </c>
      <c r="K10" s="181">
        <v>330.5</v>
      </c>
      <c r="L10" s="182">
        <f t="shared" si="4"/>
        <v>5.4532499999999997</v>
      </c>
      <c r="M10" s="180"/>
      <c r="N10" s="181">
        <v>5.53</v>
      </c>
      <c r="O10" s="183">
        <f t="shared" si="5"/>
        <v>5.4532499999999997</v>
      </c>
      <c r="P10" s="183">
        <f t="shared" si="1"/>
        <v>-7.675000000000054E-2</v>
      </c>
      <c r="Q10" s="184"/>
      <c r="R10" s="190"/>
      <c r="S10" s="191"/>
      <c r="T10" s="186">
        <f>P10</f>
        <v>-7.675000000000054E-2</v>
      </c>
      <c r="U10" s="174"/>
      <c r="V10" s="175"/>
      <c r="W10" s="176">
        <f t="shared" si="0"/>
        <v>-7.675000000000054E-2</v>
      </c>
      <c r="Y10" s="183"/>
      <c r="AE10" s="183"/>
      <c r="AF10" s="183"/>
      <c r="AG10" s="187"/>
      <c r="AI10" s="187"/>
      <c r="AJ10" s="187"/>
      <c r="AK10" s="187"/>
      <c r="AM10" s="187"/>
    </row>
    <row r="11" spans="1:41" ht="15.75" hidden="1" customHeight="1">
      <c r="A11" s="178">
        <v>4</v>
      </c>
      <c r="B11" s="193"/>
      <c r="C11" s="188" t="s">
        <v>23</v>
      </c>
      <c r="D11" s="194">
        <v>2.2000000000000002</v>
      </c>
      <c r="E11" s="194">
        <v>77.346000000000004</v>
      </c>
      <c r="F11" s="182">
        <v>1.339</v>
      </c>
      <c r="G11" s="182">
        <v>1.155</v>
      </c>
      <c r="H11" s="182">
        <f t="shared" si="3"/>
        <v>0.18399999999999994</v>
      </c>
      <c r="I11" s="194">
        <v>45.548000000000002</v>
      </c>
      <c r="J11" s="189">
        <v>0</v>
      </c>
      <c r="K11" s="194">
        <v>45.548000000000002</v>
      </c>
      <c r="L11" s="182">
        <f t="shared" si="4"/>
        <v>0.75154200000000015</v>
      </c>
      <c r="M11" s="182">
        <v>0.184</v>
      </c>
      <c r="N11" s="182">
        <v>10</v>
      </c>
      <c r="O11" s="183">
        <f t="shared" si="5"/>
        <v>0.9355420000000001</v>
      </c>
      <c r="P11" s="183">
        <f t="shared" si="1"/>
        <v>-9.0644580000000001</v>
      </c>
      <c r="Q11" s="184"/>
      <c r="R11" s="143">
        <v>0</v>
      </c>
      <c r="S11" s="185"/>
      <c r="T11" s="186">
        <f>P11</f>
        <v>-9.0644580000000001</v>
      </c>
      <c r="U11" s="174">
        <v>214.42</v>
      </c>
      <c r="V11" s="175">
        <f>U11/12*9</f>
        <v>160.815</v>
      </c>
      <c r="W11" s="176">
        <f t="shared" si="0"/>
        <v>205.35554199999999</v>
      </c>
      <c r="Y11" s="183"/>
      <c r="AE11" s="183"/>
      <c r="AF11" s="183"/>
      <c r="AG11" s="187"/>
      <c r="AI11" s="187"/>
      <c r="AJ11" s="187"/>
      <c r="AK11" s="187"/>
      <c r="AM11" s="187"/>
    </row>
    <row r="12" spans="1:41" s="192" customFormat="1" ht="32.25" hidden="1" thickBot="1">
      <c r="A12" s="178">
        <v>5</v>
      </c>
      <c r="B12" s="151"/>
      <c r="C12" s="195" t="s">
        <v>25</v>
      </c>
      <c r="D12" s="189">
        <v>2.2000000000000002</v>
      </c>
      <c r="E12" s="189">
        <v>108.11</v>
      </c>
      <c r="F12" s="181">
        <v>1.2</v>
      </c>
      <c r="G12" s="181">
        <v>1.3</v>
      </c>
      <c r="H12" s="182">
        <f t="shared" si="3"/>
        <v>-0.10000000000000009</v>
      </c>
      <c r="I12" s="189">
        <v>19.935479999999998</v>
      </c>
      <c r="J12" s="189">
        <v>0</v>
      </c>
      <c r="K12" s="189">
        <f>I12</f>
        <v>19.935479999999998</v>
      </c>
      <c r="L12" s="182">
        <f t="shared" si="4"/>
        <v>0.32893541999999998</v>
      </c>
      <c r="M12" s="180">
        <v>0.1</v>
      </c>
      <c r="N12" s="181">
        <v>0.3</v>
      </c>
      <c r="O12" s="183">
        <f t="shared" si="5"/>
        <v>0.22893541999999989</v>
      </c>
      <c r="P12" s="183">
        <f t="shared" si="1"/>
        <v>-7.1064580000000099E-2</v>
      </c>
      <c r="Q12" s="184"/>
      <c r="R12" s="190"/>
      <c r="S12" s="191"/>
      <c r="T12" s="186">
        <f>P12</f>
        <v>-7.1064580000000099E-2</v>
      </c>
      <c r="U12" s="174"/>
      <c r="V12" s="175"/>
      <c r="W12" s="176">
        <f t="shared" si="0"/>
        <v>-7.1064580000000099E-2</v>
      </c>
      <c r="Y12" s="183"/>
      <c r="AE12" s="183"/>
      <c r="AF12" s="183"/>
      <c r="AG12" s="187"/>
      <c r="AI12" s="187"/>
      <c r="AJ12" s="187"/>
      <c r="AK12" s="187"/>
      <c r="AM12" s="187"/>
    </row>
    <row r="13" spans="1:41" ht="43.5" hidden="1" customHeight="1">
      <c r="A13" s="178">
        <v>6</v>
      </c>
      <c r="B13" s="193"/>
      <c r="C13" s="188" t="s">
        <v>28</v>
      </c>
      <c r="D13" s="189">
        <v>2.2000000000000002</v>
      </c>
      <c r="E13" s="189">
        <v>11520.594279999999</v>
      </c>
      <c r="F13" s="180">
        <v>271.38421199999999</v>
      </c>
      <c r="G13" s="180">
        <v>271.38421</v>
      </c>
      <c r="H13" s="182">
        <f t="shared" si="3"/>
        <v>1.9999999949504854E-6</v>
      </c>
      <c r="I13" s="189">
        <v>11400.930349999999</v>
      </c>
      <c r="J13" s="189">
        <v>0</v>
      </c>
      <c r="K13" s="189">
        <v>11400.930349999999</v>
      </c>
      <c r="L13" s="182">
        <f t="shared" si="4"/>
        <v>188.115350775</v>
      </c>
      <c r="M13" s="180">
        <v>0</v>
      </c>
      <c r="N13" s="181">
        <v>61.17</v>
      </c>
      <c r="O13" s="183">
        <f t="shared" si="5"/>
        <v>188.11535277499999</v>
      </c>
      <c r="P13" s="183">
        <f t="shared" si="1"/>
        <v>126.94535277499999</v>
      </c>
      <c r="Q13" s="196"/>
      <c r="R13" s="143"/>
      <c r="S13" s="197">
        <f t="shared" si="2"/>
        <v>126.94535277499999</v>
      </c>
      <c r="T13" s="198"/>
      <c r="U13" s="174">
        <v>115.59</v>
      </c>
      <c r="V13" s="175">
        <f>U13/12*9</f>
        <v>86.692499999999995</v>
      </c>
      <c r="W13" s="176">
        <f t="shared" si="0"/>
        <v>242.53535277499998</v>
      </c>
      <c r="Y13" s="183"/>
      <c r="AE13" s="183"/>
      <c r="AF13" s="183"/>
      <c r="AG13" s="187"/>
      <c r="AI13" s="187"/>
      <c r="AJ13" s="187"/>
      <c r="AK13" s="187"/>
      <c r="AM13" s="187"/>
    </row>
    <row r="14" spans="1:41" ht="16.5" hidden="1" thickBot="1">
      <c r="A14" s="178">
        <v>7</v>
      </c>
      <c r="B14" s="193"/>
      <c r="C14" s="195" t="s">
        <v>30</v>
      </c>
      <c r="D14" s="189">
        <v>2.2000000000000002</v>
      </c>
      <c r="E14" s="189">
        <v>96.9</v>
      </c>
      <c r="F14" s="180">
        <v>1.8</v>
      </c>
      <c r="G14" s="180">
        <v>1.6</v>
      </c>
      <c r="H14" s="182">
        <f t="shared" si="3"/>
        <v>0.19999999999999996</v>
      </c>
      <c r="I14" s="189">
        <v>199.68</v>
      </c>
      <c r="J14" s="189">
        <v>0</v>
      </c>
      <c r="K14" s="189">
        <v>199.68</v>
      </c>
      <c r="L14" s="182">
        <f t="shared" si="4"/>
        <v>3.2947200000000003</v>
      </c>
      <c r="M14" s="180">
        <v>0.5</v>
      </c>
      <c r="N14" s="181">
        <v>4.9000000000000004</v>
      </c>
      <c r="O14" s="183">
        <f t="shared" si="5"/>
        <v>3.49472</v>
      </c>
      <c r="P14" s="183">
        <f t="shared" si="1"/>
        <v>-1.4052800000000003</v>
      </c>
      <c r="Q14" s="184"/>
      <c r="R14" s="143"/>
      <c r="S14" s="199"/>
      <c r="T14" s="200">
        <f>P14</f>
        <v>-1.4052800000000003</v>
      </c>
      <c r="U14" s="174"/>
      <c r="V14" s="175"/>
      <c r="W14" s="176">
        <f t="shared" si="0"/>
        <v>-1.4052800000000003</v>
      </c>
      <c r="Y14" s="183"/>
      <c r="AE14" s="183"/>
      <c r="AF14" s="183"/>
      <c r="AG14" s="187"/>
      <c r="AI14" s="187"/>
      <c r="AJ14" s="187"/>
      <c r="AK14" s="187"/>
      <c r="AM14" s="187"/>
    </row>
    <row r="15" spans="1:41" s="211" customFormat="1" ht="25.5" hidden="1" customHeight="1" thickBot="1">
      <c r="A15" s="201"/>
      <c r="B15" s="202"/>
      <c r="C15" s="203" t="s">
        <v>116</v>
      </c>
      <c r="D15" s="204"/>
      <c r="E15" s="204">
        <f>SUM(E8:E14)</f>
        <v>12697.052879999999</v>
      </c>
      <c r="F15" s="204">
        <f t="shared" ref="F15:P15" si="6">SUM(F8:F14)</f>
        <v>292.60621199999997</v>
      </c>
      <c r="G15" s="204">
        <f t="shared" si="6"/>
        <v>291.38521000000003</v>
      </c>
      <c r="H15" s="204">
        <f t="shared" si="6"/>
        <v>1.2210019999999941</v>
      </c>
      <c r="I15" s="204">
        <f t="shared" si="6"/>
        <v>12407.126359999998</v>
      </c>
      <c r="J15" s="204">
        <f t="shared" si="6"/>
        <v>0</v>
      </c>
      <c r="K15" s="204">
        <f t="shared" si="6"/>
        <v>12407.126359999998</v>
      </c>
      <c r="L15" s="204">
        <f t="shared" si="6"/>
        <v>204.71758494000002</v>
      </c>
      <c r="M15" s="204">
        <f t="shared" si="6"/>
        <v>1.984</v>
      </c>
      <c r="N15" s="204">
        <f t="shared" si="6"/>
        <v>89.600000000000009</v>
      </c>
      <c r="O15" s="204">
        <f t="shared" si="6"/>
        <v>205.93858693999999</v>
      </c>
      <c r="P15" s="204">
        <f t="shared" si="6"/>
        <v>116.33858693999998</v>
      </c>
      <c r="Q15" s="205"/>
      <c r="R15" s="206"/>
      <c r="S15" s="207">
        <f>SUM(S8:S14)</f>
        <v>127.750685205</v>
      </c>
      <c r="T15" s="208">
        <f>SUM(T8:T14)</f>
        <v>-11.412098265000001</v>
      </c>
      <c r="U15" s="209">
        <f>SUM(U8:U14)</f>
        <v>330.01</v>
      </c>
      <c r="V15" s="210">
        <f>SUM(V8:V14)*2</f>
        <v>495.01499999999999</v>
      </c>
      <c r="W15" s="204">
        <f>SUM(W8:W14)</f>
        <v>446.34858693999996</v>
      </c>
      <c r="Y15" s="204">
        <f>SUM(Y8:Y14)</f>
        <v>0</v>
      </c>
      <c r="AA15" s="128"/>
      <c r="AB15" s="128"/>
      <c r="AC15" s="128"/>
      <c r="AD15" s="128"/>
      <c r="AE15" s="204">
        <f>SUM(AE8:AE14)</f>
        <v>0</v>
      </c>
      <c r="AF15" s="204">
        <f>SUM(AF8:AF14)</f>
        <v>0</v>
      </c>
      <c r="AG15" s="212">
        <f>SUM(AG8:AG14)</f>
        <v>0</v>
      </c>
      <c r="AI15" s="212"/>
      <c r="AJ15" s="212"/>
      <c r="AK15" s="212"/>
      <c r="AM15" s="212"/>
    </row>
    <row r="16" spans="1:41" ht="21" customHeight="1">
      <c r="A16" s="213">
        <v>1</v>
      </c>
      <c r="B16" s="214"/>
      <c r="C16" s="215" t="s">
        <v>12</v>
      </c>
      <c r="D16" s="183">
        <v>2.2000000000000002</v>
      </c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183"/>
      <c r="P16" s="183"/>
      <c r="Q16" s="217"/>
      <c r="R16" s="143">
        <v>0</v>
      </c>
      <c r="S16" s="218">
        <f t="shared" si="2"/>
        <v>0</v>
      </c>
      <c r="T16" s="219"/>
      <c r="U16" s="174"/>
      <c r="V16" s="175">
        <f>U16/12*9+U16*0.03935</f>
        <v>0</v>
      </c>
      <c r="W16" s="176">
        <f t="shared" ref="W16:W54" si="7">U16+P16</f>
        <v>0</v>
      </c>
      <c r="Y16" s="183"/>
      <c r="AE16" s="183"/>
      <c r="AF16" s="183"/>
      <c r="AG16" s="187"/>
      <c r="AI16" s="187"/>
      <c r="AJ16" s="187"/>
      <c r="AK16" s="187"/>
      <c r="AM16" s="187"/>
      <c r="AO16" s="219"/>
    </row>
    <row r="17" spans="1:41" ht="31.5" customHeight="1">
      <c r="A17" s="178"/>
      <c r="B17" s="193">
        <v>1</v>
      </c>
      <c r="C17" s="220" t="s">
        <v>117</v>
      </c>
      <c r="D17" s="180">
        <v>2.2000000000000002</v>
      </c>
      <c r="E17" s="181">
        <v>295163.28000000003</v>
      </c>
      <c r="F17" s="181">
        <v>6255.8389999999999</v>
      </c>
      <c r="G17" s="181">
        <v>6255.8389999999999</v>
      </c>
      <c r="H17" s="182">
        <f t="shared" ref="H17:H73" si="8">F17-G17</f>
        <v>0</v>
      </c>
      <c r="I17" s="181">
        <v>281044.54307000001</v>
      </c>
      <c r="J17" s="181">
        <v>0</v>
      </c>
      <c r="K17" s="181">
        <v>281044.54307000001</v>
      </c>
      <c r="L17" s="182">
        <f t="shared" ref="L17:L72" si="9">I17*2.2/100/4*3</f>
        <v>4637.2349606550015</v>
      </c>
      <c r="M17" s="180">
        <v>0</v>
      </c>
      <c r="N17" s="181">
        <v>3387.5</v>
      </c>
      <c r="O17" s="183">
        <f t="shared" ref="O17:O75" si="10">H17+L17</f>
        <v>4637.2349606550015</v>
      </c>
      <c r="P17" s="183">
        <f t="shared" ref="P17:P75" si="11">O17-N17</f>
        <v>1249.7349606550015</v>
      </c>
      <c r="Q17" s="184"/>
      <c r="R17" s="143">
        <v>0</v>
      </c>
      <c r="S17" s="197">
        <f t="shared" si="2"/>
        <v>1249.7349606550015</v>
      </c>
      <c r="T17" s="198"/>
      <c r="U17" s="174">
        <v>3103.58</v>
      </c>
      <c r="V17" s="175">
        <f>U17/12*9+U17*0.03935</f>
        <v>2449.8108729999999</v>
      </c>
      <c r="W17" s="176">
        <f>U17+P17</f>
        <v>4353.3149606550014</v>
      </c>
      <c r="Y17" s="183">
        <f t="shared" ref="Y17:Y37" si="12">P17*$P$87</f>
        <v>951889.33079044148</v>
      </c>
      <c r="AA17" s="143">
        <f t="shared" ref="AA17:AA54" si="13">Y17+N17</f>
        <v>955276.83079044148</v>
      </c>
      <c r="AC17" s="221">
        <f>AA17/(L17+H17)</f>
        <v>206.0013863639789</v>
      </c>
      <c r="AE17" s="183">
        <f>H17+L17</f>
        <v>4637.2349606550015</v>
      </c>
      <c r="AF17" s="183">
        <f>AE17*0.94</f>
        <v>4359.0008630157008</v>
      </c>
      <c r="AG17" s="187">
        <f t="shared" ref="AG17:AG54" si="14">AF17-N17</f>
        <v>971.50086301570082</v>
      </c>
      <c r="AI17" s="187"/>
      <c r="AJ17" s="176">
        <v>971.7</v>
      </c>
      <c r="AK17" s="187">
        <f>S17-AG17</f>
        <v>278.23409763930067</v>
      </c>
      <c r="AL17" s="143"/>
      <c r="AM17" s="187">
        <v>2449.8000000000002</v>
      </c>
      <c r="AO17" s="273">
        <f>(I17*2.2%)/4</f>
        <v>1545.7449868850003</v>
      </c>
    </row>
    <row r="18" spans="1:41">
      <c r="A18" s="222">
        <v>2</v>
      </c>
      <c r="B18" s="151"/>
      <c r="C18" s="223" t="s">
        <v>14</v>
      </c>
      <c r="D18" s="180">
        <v>2.2000000000000002</v>
      </c>
      <c r="E18" s="181"/>
      <c r="F18" s="181"/>
      <c r="G18" s="181"/>
      <c r="H18" s="182"/>
      <c r="I18" s="181"/>
      <c r="J18" s="181"/>
      <c r="K18" s="181"/>
      <c r="L18" s="182"/>
      <c r="M18" s="180"/>
      <c r="N18" s="181"/>
      <c r="O18" s="183"/>
      <c r="P18" s="183"/>
      <c r="Q18" s="184"/>
      <c r="R18" s="143">
        <v>0</v>
      </c>
      <c r="S18" s="197">
        <f t="shared" si="2"/>
        <v>0</v>
      </c>
      <c r="T18" s="198"/>
      <c r="U18" s="174"/>
      <c r="V18" s="175">
        <f>U18/12*9+U18*0.03935</f>
        <v>0</v>
      </c>
      <c r="W18" s="176">
        <f t="shared" si="7"/>
        <v>0</v>
      </c>
      <c r="Y18" s="183">
        <f t="shared" si="12"/>
        <v>0</v>
      </c>
      <c r="AA18" s="143">
        <f t="shared" si="13"/>
        <v>0</v>
      </c>
      <c r="AC18" s="221"/>
      <c r="AE18" s="183">
        <f t="shared" ref="AE18:AE54" si="15">H18+L18</f>
        <v>0</v>
      </c>
      <c r="AF18" s="183">
        <f t="shared" ref="AF18:AF53" si="16">AE18*0.94</f>
        <v>0</v>
      </c>
      <c r="AG18" s="187">
        <f t="shared" si="14"/>
        <v>0</v>
      </c>
      <c r="AI18" s="187"/>
      <c r="AJ18" s="187">
        <v>0</v>
      </c>
      <c r="AK18" s="187">
        <f t="shared" ref="AK18:AK53" si="17">S18-AG18</f>
        <v>0</v>
      </c>
      <c r="AL18" s="143"/>
      <c r="AM18" s="187"/>
      <c r="AO18" s="273">
        <f t="shared" ref="AO18:AO54" si="18">(I18*2.2%)/4</f>
        <v>0</v>
      </c>
    </row>
    <row r="19" spans="1:41" s="192" customFormat="1" ht="31.5" customHeight="1">
      <c r="A19" s="178"/>
      <c r="B19" s="193">
        <v>2</v>
      </c>
      <c r="C19" s="220" t="s">
        <v>15</v>
      </c>
      <c r="D19" s="180">
        <v>2.2000000000000002</v>
      </c>
      <c r="E19" s="224">
        <v>134519.5</v>
      </c>
      <c r="F19" s="224">
        <v>3407.3</v>
      </c>
      <c r="G19" s="224">
        <v>3002.7999999999997</v>
      </c>
      <c r="H19" s="182">
        <f t="shared" si="8"/>
        <v>404.50000000000045</v>
      </c>
      <c r="I19" s="224">
        <v>247230.85594000001</v>
      </c>
      <c r="J19" s="181">
        <v>0</v>
      </c>
      <c r="K19" s="224">
        <v>247230.85594000001</v>
      </c>
      <c r="L19" s="182">
        <f t="shared" si="9"/>
        <v>4079.3091230100003</v>
      </c>
      <c r="M19" s="225">
        <v>183.6</v>
      </c>
      <c r="N19" s="224">
        <v>1852.3</v>
      </c>
      <c r="O19" s="183">
        <f t="shared" si="10"/>
        <v>4483.8091230100008</v>
      </c>
      <c r="P19" s="183">
        <f t="shared" si="11"/>
        <v>2631.5091230100006</v>
      </c>
      <c r="Q19" s="184"/>
      <c r="R19" s="190"/>
      <c r="S19" s="197">
        <f t="shared" si="2"/>
        <v>2631.5091230100006</v>
      </c>
      <c r="T19" s="226"/>
      <c r="U19" s="174">
        <v>682.03</v>
      </c>
      <c r="V19" s="175">
        <f>U19/12*9+U19*0.03935</f>
        <v>538.36038050000002</v>
      </c>
      <c r="W19" s="176">
        <f t="shared" si="7"/>
        <v>3313.5391230100004</v>
      </c>
      <c r="Y19" s="183">
        <f t="shared" si="12"/>
        <v>2004349.3516081837</v>
      </c>
      <c r="AA19" s="143">
        <f t="shared" si="13"/>
        <v>2006201.6516081837</v>
      </c>
      <c r="AB19" s="128"/>
      <c r="AC19" s="221">
        <f>AA19/(L19+H19)</f>
        <v>447.43243893072145</v>
      </c>
      <c r="AD19" s="128"/>
      <c r="AE19" s="183">
        <f t="shared" si="15"/>
        <v>4483.8091230100008</v>
      </c>
      <c r="AF19" s="183">
        <f t="shared" si="16"/>
        <v>4214.7805756294001</v>
      </c>
      <c r="AG19" s="187">
        <f t="shared" si="14"/>
        <v>2362.4805756293999</v>
      </c>
      <c r="AI19" s="187">
        <v>2362.5</v>
      </c>
      <c r="AJ19" s="187"/>
      <c r="AK19" s="187">
        <f t="shared" si="17"/>
        <v>269.02854738060068</v>
      </c>
      <c r="AL19" s="143"/>
      <c r="AM19" s="187">
        <v>538.29999999999995</v>
      </c>
      <c r="AO19" s="273">
        <f t="shared" si="18"/>
        <v>1359.7697076700001</v>
      </c>
    </row>
    <row r="20" spans="1:41">
      <c r="A20" s="178"/>
      <c r="B20" s="193">
        <v>3</v>
      </c>
      <c r="C20" s="195" t="s">
        <v>16</v>
      </c>
      <c r="D20" s="189">
        <v>2.2000000000000002</v>
      </c>
      <c r="E20" s="189">
        <v>111452.21</v>
      </c>
      <c r="F20" s="181">
        <v>2116.9870000000001</v>
      </c>
      <c r="G20" s="181">
        <v>2176.4059999999999</v>
      </c>
      <c r="H20" s="182">
        <f t="shared" si="8"/>
        <v>-59.418999999999869</v>
      </c>
      <c r="I20" s="181">
        <v>119860.16954999999</v>
      </c>
      <c r="J20" s="181">
        <v>0</v>
      </c>
      <c r="K20" s="181">
        <v>119860.16954999999</v>
      </c>
      <c r="L20" s="182">
        <f t="shared" si="9"/>
        <v>1977.692797575</v>
      </c>
      <c r="M20" s="180">
        <v>0</v>
      </c>
      <c r="N20" s="181">
        <v>1120.5</v>
      </c>
      <c r="O20" s="183">
        <f t="shared" si="10"/>
        <v>1918.2737975750001</v>
      </c>
      <c r="P20" s="183">
        <f t="shared" si="11"/>
        <v>797.77379757500012</v>
      </c>
      <c r="Q20" s="184"/>
      <c r="R20" s="143">
        <v>0</v>
      </c>
      <c r="S20" s="197">
        <f t="shared" si="2"/>
        <v>797.77379757500012</v>
      </c>
      <c r="T20" s="198"/>
      <c r="U20" s="174">
        <v>3277.77</v>
      </c>
      <c r="V20" s="175">
        <f t="shared" ref="V20:V53" si="19">U20/12*9+U20*0.03935</f>
        <v>2587.3077494999998</v>
      </c>
      <c r="W20" s="176">
        <f t="shared" si="7"/>
        <v>4075.5437975750001</v>
      </c>
      <c r="Y20" s="183">
        <f t="shared" si="12"/>
        <v>607642.73242208827</v>
      </c>
      <c r="AA20" s="143">
        <f t="shared" si="13"/>
        <v>608763.23242208827</v>
      </c>
      <c r="AC20" s="221">
        <f>AA20/(L20+H20)</f>
        <v>317.34950098972354</v>
      </c>
      <c r="AE20" s="183">
        <f t="shared" si="15"/>
        <v>1918.2737975750001</v>
      </c>
      <c r="AF20" s="183">
        <f t="shared" si="16"/>
        <v>1803.1773697205001</v>
      </c>
      <c r="AG20" s="187">
        <f t="shared" si="14"/>
        <v>682.67736972050011</v>
      </c>
      <c r="AI20" s="187"/>
      <c r="AJ20" s="176">
        <v>682.9</v>
      </c>
      <c r="AK20" s="187">
        <f t="shared" si="17"/>
        <v>115.09642785450001</v>
      </c>
      <c r="AL20" s="143"/>
      <c r="AM20" s="227">
        <v>2587.3000000000002</v>
      </c>
      <c r="AO20" s="273">
        <f t="shared" si="18"/>
        <v>659.23093252500007</v>
      </c>
    </row>
    <row r="21" spans="1:41" s="192" customFormat="1" ht="15.75" customHeight="1">
      <c r="A21" s="222">
        <v>3</v>
      </c>
      <c r="B21" s="151"/>
      <c r="C21" s="228" t="s">
        <v>17</v>
      </c>
      <c r="D21" s="189">
        <v>2.2000000000000002</v>
      </c>
      <c r="E21" s="189"/>
      <c r="F21" s="181"/>
      <c r="G21" s="181"/>
      <c r="H21" s="182"/>
      <c r="I21" s="181"/>
      <c r="J21" s="181"/>
      <c r="K21" s="181"/>
      <c r="L21" s="182"/>
      <c r="M21" s="180"/>
      <c r="N21" s="181"/>
      <c r="O21" s="183"/>
      <c r="P21" s="183"/>
      <c r="Q21" s="184"/>
      <c r="R21" s="190"/>
      <c r="S21" s="197">
        <f t="shared" si="2"/>
        <v>0</v>
      </c>
      <c r="T21" s="226"/>
      <c r="U21" s="174"/>
      <c r="V21" s="175">
        <f t="shared" si="19"/>
        <v>0</v>
      </c>
      <c r="W21" s="176">
        <f t="shared" si="7"/>
        <v>0</v>
      </c>
      <c r="Y21" s="183">
        <f t="shared" si="12"/>
        <v>0</v>
      </c>
      <c r="AA21" s="143">
        <f t="shared" si="13"/>
        <v>0</v>
      </c>
      <c r="AB21" s="128"/>
      <c r="AC21" s="221"/>
      <c r="AD21" s="128"/>
      <c r="AE21" s="183">
        <f t="shared" si="15"/>
        <v>0</v>
      </c>
      <c r="AF21" s="183">
        <f t="shared" si="16"/>
        <v>0</v>
      </c>
      <c r="AG21" s="187">
        <f t="shared" si="14"/>
        <v>0</v>
      </c>
      <c r="AI21" s="187"/>
      <c r="AJ21" s="187">
        <v>0</v>
      </c>
      <c r="AK21" s="187">
        <f t="shared" si="17"/>
        <v>0</v>
      </c>
      <c r="AL21" s="143"/>
      <c r="AM21" s="187"/>
      <c r="AO21" s="273">
        <f t="shared" si="18"/>
        <v>0</v>
      </c>
    </row>
    <row r="22" spans="1:41">
      <c r="A22" s="178"/>
      <c r="B22" s="193">
        <v>4</v>
      </c>
      <c r="C22" s="195" t="s">
        <v>18</v>
      </c>
      <c r="D22" s="189">
        <v>2.2000000000000002</v>
      </c>
      <c r="E22" s="189">
        <v>130640.569</v>
      </c>
      <c r="F22" s="181">
        <v>3069.9169999999999</v>
      </c>
      <c r="G22" s="181">
        <v>2341.027</v>
      </c>
      <c r="H22" s="182">
        <f t="shared" si="8"/>
        <v>728.88999999999987</v>
      </c>
      <c r="I22" s="181">
        <v>139318.47104</v>
      </c>
      <c r="J22" s="181">
        <v>0</v>
      </c>
      <c r="K22" s="181">
        <v>139318.47104</v>
      </c>
      <c r="L22" s="182">
        <f t="shared" si="9"/>
        <v>2298.7547721600004</v>
      </c>
      <c r="M22" s="180">
        <v>0</v>
      </c>
      <c r="N22" s="181">
        <v>1546.7</v>
      </c>
      <c r="O22" s="183">
        <f t="shared" si="10"/>
        <v>3027.6447721600002</v>
      </c>
      <c r="P22" s="183">
        <f t="shared" si="11"/>
        <v>1480.9447721600002</v>
      </c>
      <c r="Q22" s="184"/>
      <c r="R22" s="143">
        <v>0</v>
      </c>
      <c r="S22" s="197">
        <f t="shared" si="2"/>
        <v>1480.9447721600002</v>
      </c>
      <c r="T22" s="198"/>
      <c r="U22" s="174">
        <v>2539.7800000000002</v>
      </c>
      <c r="V22" s="175">
        <f t="shared" si="19"/>
        <v>2004.775343</v>
      </c>
      <c r="W22" s="176">
        <f t="shared" si="7"/>
        <v>4020.7247721600006</v>
      </c>
      <c r="Y22" s="183">
        <f t="shared" si="12"/>
        <v>1127995.5930577046</v>
      </c>
      <c r="AA22" s="143">
        <f t="shared" si="13"/>
        <v>1129542.2930577046</v>
      </c>
      <c r="AC22" s="221">
        <f>AA22/(L22+H22)</f>
        <v>373.07622857349276</v>
      </c>
      <c r="AE22" s="183">
        <f t="shared" si="15"/>
        <v>3027.6447721600002</v>
      </c>
      <c r="AF22" s="183">
        <f t="shared" si="16"/>
        <v>2845.9860858304</v>
      </c>
      <c r="AG22" s="187">
        <f t="shared" si="14"/>
        <v>1299.2860858304</v>
      </c>
      <c r="AI22" s="187"/>
      <c r="AJ22" s="176">
        <v>1299.5</v>
      </c>
      <c r="AK22" s="187">
        <f t="shared" si="17"/>
        <v>181.65868632960019</v>
      </c>
      <c r="AL22" s="143"/>
      <c r="AM22" s="187">
        <v>2004.7</v>
      </c>
      <c r="AO22" s="273">
        <f t="shared" si="18"/>
        <v>766.25159072000008</v>
      </c>
    </row>
    <row r="23" spans="1:41" s="192" customFormat="1" ht="31.5" customHeight="1">
      <c r="A23" s="178"/>
      <c r="B23" s="193">
        <v>5</v>
      </c>
      <c r="C23" s="195" t="s">
        <v>19</v>
      </c>
      <c r="D23" s="189">
        <v>2.2000000000000002</v>
      </c>
      <c r="E23" s="189">
        <v>303243.64</v>
      </c>
      <c r="F23" s="181">
        <v>5836</v>
      </c>
      <c r="G23" s="181">
        <v>5976.9</v>
      </c>
      <c r="H23" s="182">
        <f t="shared" si="8"/>
        <v>-140.89999999999964</v>
      </c>
      <c r="I23" s="181">
        <v>265448.90830000001</v>
      </c>
      <c r="J23" s="181">
        <v>0</v>
      </c>
      <c r="K23" s="181">
        <v>265448.90830000001</v>
      </c>
      <c r="L23" s="182">
        <f t="shared" si="9"/>
        <v>4379.9069869500008</v>
      </c>
      <c r="M23" s="180">
        <v>129.1</v>
      </c>
      <c r="N23" s="181">
        <v>3209.1</v>
      </c>
      <c r="O23" s="183">
        <f t="shared" si="10"/>
        <v>4239.0069869500012</v>
      </c>
      <c r="P23" s="183">
        <f t="shared" si="11"/>
        <v>1029.9069869500013</v>
      </c>
      <c r="Q23" s="184"/>
      <c r="R23" s="190"/>
      <c r="S23" s="197">
        <f t="shared" si="2"/>
        <v>1029.9069869500013</v>
      </c>
      <c r="T23" s="226"/>
      <c r="U23" s="174">
        <v>2158.79</v>
      </c>
      <c r="V23" s="175">
        <f t="shared" si="19"/>
        <v>1704.0408864999999</v>
      </c>
      <c r="W23" s="176">
        <f t="shared" si="7"/>
        <v>3188.6969869500012</v>
      </c>
      <c r="Y23" s="183">
        <f t="shared" si="12"/>
        <v>784452.30664781854</v>
      </c>
      <c r="AA23" s="143">
        <f t="shared" si="13"/>
        <v>787661.40664781851</v>
      </c>
      <c r="AB23" s="128"/>
      <c r="AC23" s="221">
        <f>AA23/(L23+H23)</f>
        <v>185.81271724077698</v>
      </c>
      <c r="AD23" s="128"/>
      <c r="AE23" s="183">
        <f>H23+L23</f>
        <v>4239.0069869500012</v>
      </c>
      <c r="AF23" s="183">
        <f t="shared" si="16"/>
        <v>3984.6665677330011</v>
      </c>
      <c r="AG23" s="187">
        <f t="shared" si="14"/>
        <v>775.56656773300119</v>
      </c>
      <c r="AI23" s="187"/>
      <c r="AJ23" s="176">
        <v>775.8</v>
      </c>
      <c r="AK23" s="187">
        <f t="shared" si="17"/>
        <v>254.34041921700009</v>
      </c>
      <c r="AL23" s="143"/>
      <c r="AM23" s="187">
        <v>1704</v>
      </c>
      <c r="AO23" s="273">
        <f t="shared" si="18"/>
        <v>1459.9689956500001</v>
      </c>
    </row>
    <row r="24" spans="1:41">
      <c r="A24" s="178"/>
      <c r="B24" s="193">
        <v>6</v>
      </c>
      <c r="C24" s="195" t="s">
        <v>20</v>
      </c>
      <c r="D24" s="189">
        <v>2.2000000000000002</v>
      </c>
      <c r="E24" s="189">
        <v>91112.433449999997</v>
      </c>
      <c r="F24" s="181">
        <v>2397.1379999999999</v>
      </c>
      <c r="G24" s="181">
        <v>1606.365</v>
      </c>
      <c r="H24" s="182">
        <f t="shared" si="8"/>
        <v>790.77299999999991</v>
      </c>
      <c r="I24" s="189">
        <v>122694.07162</v>
      </c>
      <c r="J24" s="189">
        <v>0</v>
      </c>
      <c r="K24" s="189">
        <v>122694.07162</v>
      </c>
      <c r="L24" s="182">
        <f t="shared" si="9"/>
        <v>2024.4521817300001</v>
      </c>
      <c r="M24" s="180">
        <v>782.28800000000001</v>
      </c>
      <c r="N24" s="181">
        <v>1345.8</v>
      </c>
      <c r="O24" s="183">
        <f t="shared" si="10"/>
        <v>2815.2251817300003</v>
      </c>
      <c r="P24" s="183">
        <f t="shared" si="11"/>
        <v>1469.4251817300003</v>
      </c>
      <c r="Q24" s="184"/>
      <c r="R24" s="143">
        <v>0</v>
      </c>
      <c r="S24" s="197">
        <f t="shared" si="2"/>
        <v>1469.4251817300003</v>
      </c>
      <c r="T24" s="198"/>
      <c r="U24" s="174">
        <v>1360.09</v>
      </c>
      <c r="V24" s="175">
        <f t="shared" si="19"/>
        <v>1073.5870414999999</v>
      </c>
      <c r="W24" s="176">
        <f t="shared" si="7"/>
        <v>2829.5151817300002</v>
      </c>
      <c r="Y24" s="183">
        <f t="shared" si="12"/>
        <v>1119221.4324791725</v>
      </c>
      <c r="AA24" s="143">
        <f t="shared" si="13"/>
        <v>1120567.2324791725</v>
      </c>
      <c r="AC24" s="221">
        <f>AA24/(L24+H24)</f>
        <v>398.03822434927434</v>
      </c>
      <c r="AE24" s="183">
        <f t="shared" si="15"/>
        <v>2815.2251817300003</v>
      </c>
      <c r="AF24" s="183">
        <f t="shared" si="16"/>
        <v>2646.3116708262</v>
      </c>
      <c r="AG24" s="187">
        <f t="shared" si="14"/>
        <v>1300.5116708262001</v>
      </c>
      <c r="AI24" s="187"/>
      <c r="AJ24" s="176">
        <v>1300.7</v>
      </c>
      <c r="AK24" s="187">
        <f t="shared" si="17"/>
        <v>168.91351090380022</v>
      </c>
      <c r="AL24" s="143"/>
      <c r="AM24" s="187">
        <v>1073.5999999999999</v>
      </c>
      <c r="AO24" s="273">
        <f t="shared" si="18"/>
        <v>674.81739391000008</v>
      </c>
    </row>
    <row r="25" spans="1:41" ht="31.5" customHeight="1">
      <c r="A25" s="178"/>
      <c r="B25" s="193">
        <v>7</v>
      </c>
      <c r="C25" s="195" t="s">
        <v>21</v>
      </c>
      <c r="D25" s="189">
        <v>2.2000000000000002</v>
      </c>
      <c r="E25" s="189">
        <v>209793.47899999999</v>
      </c>
      <c r="F25" s="181">
        <v>4630.1030000000001</v>
      </c>
      <c r="G25" s="181">
        <v>4660.393</v>
      </c>
      <c r="H25" s="182">
        <f t="shared" si="8"/>
        <v>-30.289999999999964</v>
      </c>
      <c r="I25" s="189">
        <v>217022.25175999998</v>
      </c>
      <c r="J25" s="189">
        <v>0</v>
      </c>
      <c r="K25" s="189">
        <v>217022.25175999998</v>
      </c>
      <c r="L25" s="182">
        <f t="shared" si="9"/>
        <v>3580.8671540399996</v>
      </c>
      <c r="M25" s="180">
        <v>0</v>
      </c>
      <c r="N25" s="181">
        <v>2302.8000000000002</v>
      </c>
      <c r="O25" s="183">
        <f t="shared" si="10"/>
        <v>3550.5771540399996</v>
      </c>
      <c r="P25" s="183">
        <f t="shared" si="11"/>
        <v>1247.7771540399995</v>
      </c>
      <c r="Q25" s="184"/>
      <c r="R25" s="143">
        <v>0</v>
      </c>
      <c r="S25" s="197">
        <f t="shared" si="2"/>
        <v>1247.7771540399995</v>
      </c>
      <c r="T25" s="198"/>
      <c r="U25" s="174">
        <v>3299.09</v>
      </c>
      <c r="V25" s="175">
        <f t="shared" si="19"/>
        <v>2604.1366915000003</v>
      </c>
      <c r="W25" s="176">
        <f>U25+P25</f>
        <v>4546.8671540399991</v>
      </c>
      <c r="Y25" s="183">
        <f t="shared" si="12"/>
        <v>950398.12242447352</v>
      </c>
      <c r="AA25" s="143">
        <f t="shared" si="13"/>
        <v>952700.92242447357</v>
      </c>
      <c r="AC25" s="221">
        <f>AA25/(L25+H25)</f>
        <v>268.32283346960912</v>
      </c>
      <c r="AE25" s="183">
        <f t="shared" si="15"/>
        <v>3550.5771540399996</v>
      </c>
      <c r="AF25" s="183">
        <f t="shared" si="16"/>
        <v>3337.5425247975995</v>
      </c>
      <c r="AG25" s="187">
        <f t="shared" si="14"/>
        <v>1034.7425247975993</v>
      </c>
      <c r="AI25" s="187"/>
      <c r="AJ25" s="176">
        <v>1034.9000000000001</v>
      </c>
      <c r="AK25" s="187">
        <f t="shared" si="17"/>
        <v>213.03462924240011</v>
      </c>
      <c r="AL25" s="143"/>
      <c r="AM25" s="187">
        <v>2604.1</v>
      </c>
      <c r="AO25" s="273">
        <f t="shared" si="18"/>
        <v>1193.6223846800001</v>
      </c>
    </row>
    <row r="26" spans="1:41" s="192" customFormat="1" ht="31.5">
      <c r="A26" s="178"/>
      <c r="B26" s="193">
        <v>8</v>
      </c>
      <c r="C26" s="195" t="s">
        <v>22</v>
      </c>
      <c r="D26" s="189">
        <v>2.2000000000000002</v>
      </c>
      <c r="E26" s="189">
        <v>100996.68</v>
      </c>
      <c r="F26" s="181">
        <v>3427.1</v>
      </c>
      <c r="G26" s="181">
        <v>2993.6</v>
      </c>
      <c r="H26" s="182">
        <f t="shared" si="8"/>
        <v>433.5</v>
      </c>
      <c r="I26" s="189">
        <v>219769.98881000001</v>
      </c>
      <c r="J26" s="189">
        <v>0</v>
      </c>
      <c r="K26" s="189">
        <v>219769.98881000001</v>
      </c>
      <c r="L26" s="182">
        <f t="shared" si="9"/>
        <v>3626.2048153650003</v>
      </c>
      <c r="M26" s="180">
        <v>117.9</v>
      </c>
      <c r="N26" s="181">
        <v>1553.5</v>
      </c>
      <c r="O26" s="183">
        <f t="shared" si="10"/>
        <v>4059.7048153650003</v>
      </c>
      <c r="P26" s="183">
        <f t="shared" si="11"/>
        <v>2506.2048153650003</v>
      </c>
      <c r="Q26" s="184"/>
      <c r="R26" s="190"/>
      <c r="S26" s="197">
        <f t="shared" si="2"/>
        <v>2506.2048153650003</v>
      </c>
      <c r="T26" s="226"/>
      <c r="U26" s="174">
        <v>2186.5</v>
      </c>
      <c r="V26" s="175">
        <f t="shared" si="19"/>
        <v>1725.913775</v>
      </c>
      <c r="W26" s="176">
        <f t="shared" si="7"/>
        <v>4692.7048153650003</v>
      </c>
      <c r="Y26" s="183">
        <f t="shared" si="12"/>
        <v>1908908.4482930959</v>
      </c>
      <c r="AA26" s="143">
        <f t="shared" si="13"/>
        <v>1910461.9482930959</v>
      </c>
      <c r="AB26" s="128"/>
      <c r="AC26" s="221">
        <f>AA26/(L26+H26)</f>
        <v>470.59134473581918</v>
      </c>
      <c r="AD26" s="128"/>
      <c r="AE26" s="183">
        <f t="shared" si="15"/>
        <v>4059.7048153650003</v>
      </c>
      <c r="AF26" s="183">
        <f t="shared" si="16"/>
        <v>3816.1225264431</v>
      </c>
      <c r="AG26" s="187">
        <f t="shared" si="14"/>
        <v>2262.6225264431</v>
      </c>
      <c r="AI26" s="187"/>
      <c r="AJ26" s="176">
        <v>2263.1999999999998</v>
      </c>
      <c r="AK26" s="187">
        <f t="shared" si="17"/>
        <v>243.58228892190027</v>
      </c>
      <c r="AL26" s="143"/>
      <c r="AM26" s="187">
        <v>1725.9</v>
      </c>
      <c r="AO26" s="273">
        <f t="shared" si="18"/>
        <v>1208.7349384550002</v>
      </c>
    </row>
    <row r="27" spans="1:41" ht="15.75" customHeight="1">
      <c r="A27" s="222">
        <v>4</v>
      </c>
      <c r="B27" s="193"/>
      <c r="C27" s="228" t="s">
        <v>23</v>
      </c>
      <c r="D27" s="194">
        <v>2.2000000000000002</v>
      </c>
      <c r="E27" s="194"/>
      <c r="F27" s="182"/>
      <c r="G27" s="182"/>
      <c r="H27" s="182"/>
      <c r="I27" s="194"/>
      <c r="J27" s="189"/>
      <c r="K27" s="194"/>
      <c r="L27" s="182"/>
      <c r="M27" s="182"/>
      <c r="N27" s="182"/>
      <c r="O27" s="183"/>
      <c r="P27" s="183"/>
      <c r="Q27" s="184"/>
      <c r="R27" s="143">
        <v>0</v>
      </c>
      <c r="S27" s="197">
        <f t="shared" si="2"/>
        <v>0</v>
      </c>
      <c r="T27" s="198"/>
      <c r="U27" s="174"/>
      <c r="V27" s="175">
        <f t="shared" si="19"/>
        <v>0</v>
      </c>
      <c r="W27" s="176">
        <f t="shared" si="7"/>
        <v>0</v>
      </c>
      <c r="Y27" s="183">
        <f t="shared" si="12"/>
        <v>0</v>
      </c>
      <c r="AA27" s="143">
        <f t="shared" si="13"/>
        <v>0</v>
      </c>
      <c r="AC27" s="221"/>
      <c r="AE27" s="183">
        <f t="shared" si="15"/>
        <v>0</v>
      </c>
      <c r="AF27" s="183">
        <f t="shared" si="16"/>
        <v>0</v>
      </c>
      <c r="AG27" s="187">
        <f t="shared" si="14"/>
        <v>0</v>
      </c>
      <c r="AI27" s="187"/>
      <c r="AJ27" s="187">
        <v>0</v>
      </c>
      <c r="AK27" s="187">
        <f t="shared" si="17"/>
        <v>0</v>
      </c>
      <c r="AL27" s="143"/>
      <c r="AM27" s="187"/>
      <c r="AO27" s="273">
        <f t="shared" si="18"/>
        <v>0</v>
      </c>
    </row>
    <row r="28" spans="1:41" ht="31.5">
      <c r="A28" s="178"/>
      <c r="B28" s="193">
        <v>9</v>
      </c>
      <c r="C28" s="195" t="s">
        <v>24</v>
      </c>
      <c r="D28" s="189">
        <v>2.2000000000000002</v>
      </c>
      <c r="E28" s="189">
        <v>116986.98368</v>
      </c>
      <c r="F28" s="181">
        <v>3723.99</v>
      </c>
      <c r="G28" s="181">
        <v>3505.6709999999998</v>
      </c>
      <c r="H28" s="182">
        <f t="shared" si="8"/>
        <v>218.31899999999996</v>
      </c>
      <c r="I28" s="189">
        <v>226766.78405000002</v>
      </c>
      <c r="J28" s="189">
        <v>0</v>
      </c>
      <c r="K28" s="189">
        <v>226766.78405000002</v>
      </c>
      <c r="L28" s="182">
        <f t="shared" si="9"/>
        <v>3741.6519368250001</v>
      </c>
      <c r="M28" s="180">
        <v>219.87700000000001</v>
      </c>
      <c r="N28" s="181">
        <v>1859.9</v>
      </c>
      <c r="O28" s="183">
        <f t="shared" si="10"/>
        <v>3959.9709368250001</v>
      </c>
      <c r="P28" s="183">
        <f t="shared" si="11"/>
        <v>2100.070936825</v>
      </c>
      <c r="Q28" s="184"/>
      <c r="R28" s="143">
        <v>0</v>
      </c>
      <c r="S28" s="197">
        <f t="shared" si="2"/>
        <v>2100.070936825</v>
      </c>
      <c r="T28" s="198"/>
      <c r="U28" s="174">
        <v>988.89</v>
      </c>
      <c r="V28" s="175">
        <f t="shared" si="19"/>
        <v>780.58032149999997</v>
      </c>
      <c r="W28" s="176">
        <f t="shared" si="7"/>
        <v>3088.9609368249999</v>
      </c>
      <c r="Y28" s="183">
        <f t="shared" si="12"/>
        <v>1599567.2535391711</v>
      </c>
      <c r="AA28" s="143">
        <f t="shared" si="13"/>
        <v>1601427.153539171</v>
      </c>
      <c r="AC28" s="221">
        <f>AA28/(L28+H28)</f>
        <v>404.40376434256177</v>
      </c>
      <c r="AE28" s="183">
        <f t="shared" si="15"/>
        <v>3959.9709368250001</v>
      </c>
      <c r="AF28" s="183">
        <f t="shared" si="16"/>
        <v>3722.3726806155</v>
      </c>
      <c r="AG28" s="187">
        <f t="shared" si="14"/>
        <v>1862.4726806154999</v>
      </c>
      <c r="AI28" s="187"/>
      <c r="AJ28" s="176">
        <v>1862.7</v>
      </c>
      <c r="AK28" s="187">
        <f t="shared" si="17"/>
        <v>237.59825620950005</v>
      </c>
      <c r="AL28" s="143"/>
      <c r="AM28" s="227">
        <v>780.6</v>
      </c>
      <c r="AO28" s="273">
        <f t="shared" si="18"/>
        <v>1247.2173122750003</v>
      </c>
    </row>
    <row r="29" spans="1:41" s="192" customFormat="1" ht="31.5" customHeight="1">
      <c r="A29" s="222">
        <v>5</v>
      </c>
      <c r="B29" s="151"/>
      <c r="C29" s="229" t="s">
        <v>25</v>
      </c>
      <c r="D29" s="189">
        <v>2.2000000000000002</v>
      </c>
      <c r="E29" s="189"/>
      <c r="F29" s="181"/>
      <c r="G29" s="181"/>
      <c r="H29" s="182"/>
      <c r="I29" s="189"/>
      <c r="J29" s="189"/>
      <c r="K29" s="189"/>
      <c r="L29" s="182"/>
      <c r="M29" s="180"/>
      <c r="N29" s="181"/>
      <c r="O29" s="183"/>
      <c r="P29" s="183"/>
      <c r="Q29" s="184"/>
      <c r="R29" s="190"/>
      <c r="S29" s="197">
        <f t="shared" si="2"/>
        <v>0</v>
      </c>
      <c r="T29" s="226"/>
      <c r="U29" s="174"/>
      <c r="V29" s="175">
        <f t="shared" si="19"/>
        <v>0</v>
      </c>
      <c r="W29" s="176">
        <f t="shared" si="7"/>
        <v>0</v>
      </c>
      <c r="Y29" s="183">
        <f t="shared" si="12"/>
        <v>0</v>
      </c>
      <c r="AA29" s="143">
        <f t="shared" si="13"/>
        <v>0</v>
      </c>
      <c r="AB29" s="128"/>
      <c r="AC29" s="221"/>
      <c r="AD29" s="128"/>
      <c r="AE29" s="183">
        <f t="shared" si="15"/>
        <v>0</v>
      </c>
      <c r="AF29" s="183">
        <f>AE29*0.94</f>
        <v>0</v>
      </c>
      <c r="AG29" s="187">
        <f t="shared" si="14"/>
        <v>0</v>
      </c>
      <c r="AI29" s="187"/>
      <c r="AJ29" s="187">
        <v>0</v>
      </c>
      <c r="AK29" s="187">
        <f t="shared" si="17"/>
        <v>0</v>
      </c>
      <c r="AL29" s="143"/>
      <c r="AM29" s="187"/>
      <c r="AO29" s="273">
        <f t="shared" si="18"/>
        <v>0</v>
      </c>
    </row>
    <row r="30" spans="1:41" ht="31.5">
      <c r="A30" s="230"/>
      <c r="B30" s="193">
        <v>10</v>
      </c>
      <c r="C30" s="188" t="s">
        <v>26</v>
      </c>
      <c r="D30" s="189">
        <v>2.2000000000000002</v>
      </c>
      <c r="E30" s="189">
        <v>580944.65827999997</v>
      </c>
      <c r="F30" s="180">
        <v>10695.203</v>
      </c>
      <c r="G30" s="180">
        <v>10075.680910000001</v>
      </c>
      <c r="H30" s="182">
        <f t="shared" si="8"/>
        <v>619.52208999999857</v>
      </c>
      <c r="I30" s="189">
        <v>663399.74774000002</v>
      </c>
      <c r="J30" s="189">
        <v>0</v>
      </c>
      <c r="K30" s="189">
        <v>663399.74774000002</v>
      </c>
      <c r="L30" s="182">
        <f t="shared" si="9"/>
        <v>10946.095837710001</v>
      </c>
      <c r="M30" s="180">
        <v>0</v>
      </c>
      <c r="N30" s="181">
        <v>4434.8999999999996</v>
      </c>
      <c r="O30" s="183">
        <f t="shared" si="10"/>
        <v>11565.61792771</v>
      </c>
      <c r="P30" s="183">
        <f t="shared" si="11"/>
        <v>7130.7179277100004</v>
      </c>
      <c r="Q30" s="231"/>
      <c r="R30" s="143"/>
      <c r="S30" s="197">
        <f t="shared" si="2"/>
        <v>7130.7179277100004</v>
      </c>
      <c r="T30" s="198"/>
      <c r="U30" s="174">
        <v>7112.69</v>
      </c>
      <c r="V30" s="175">
        <f t="shared" si="19"/>
        <v>5614.4018514999998</v>
      </c>
      <c r="W30" s="176">
        <f t="shared" si="7"/>
        <v>14243.407927709999</v>
      </c>
      <c r="Y30" s="183">
        <f t="shared" si="12"/>
        <v>5431275.0542769348</v>
      </c>
      <c r="AA30" s="143">
        <f t="shared" si="13"/>
        <v>5435709.9542769352</v>
      </c>
      <c r="AC30" s="221">
        <f>AA30/(L30+H30)</f>
        <v>469.98871899905561</v>
      </c>
      <c r="AE30" s="183">
        <f t="shared" si="15"/>
        <v>11565.61792771</v>
      </c>
      <c r="AF30" s="183">
        <f t="shared" si="16"/>
        <v>10871.680852047399</v>
      </c>
      <c r="AG30" s="187">
        <f t="shared" si="14"/>
        <v>6436.7808520473991</v>
      </c>
      <c r="AI30" s="187">
        <v>6436.8</v>
      </c>
      <c r="AJ30" s="187"/>
      <c r="AK30" s="187">
        <f t="shared" si="17"/>
        <v>693.93707566260127</v>
      </c>
      <c r="AL30" s="143"/>
      <c r="AM30" s="227">
        <v>5614.4</v>
      </c>
      <c r="AO30" s="273">
        <f t="shared" si="18"/>
        <v>3648.6986125700005</v>
      </c>
    </row>
    <row r="31" spans="1:41" ht="15.75" customHeight="1">
      <c r="A31" s="230"/>
      <c r="B31" s="193">
        <v>11</v>
      </c>
      <c r="C31" s="188" t="s">
        <v>27</v>
      </c>
      <c r="D31" s="194">
        <v>2.2000000000000002</v>
      </c>
      <c r="E31" s="194">
        <v>75118.645000000004</v>
      </c>
      <c r="F31" s="182">
        <v>3233.373</v>
      </c>
      <c r="G31" s="182">
        <v>1837.3320000000001</v>
      </c>
      <c r="H31" s="182">
        <f t="shared" si="8"/>
        <v>1396.0409999999999</v>
      </c>
      <c r="I31" s="194">
        <v>207238.35188999999</v>
      </c>
      <c r="J31" s="194">
        <v>0</v>
      </c>
      <c r="K31" s="194">
        <v>207238.35188999999</v>
      </c>
      <c r="L31" s="182">
        <f t="shared" si="9"/>
        <v>3419.4328061849997</v>
      </c>
      <c r="M31" s="182">
        <v>0</v>
      </c>
      <c r="N31" s="182">
        <v>2114.5</v>
      </c>
      <c r="O31" s="183">
        <f t="shared" si="10"/>
        <v>4815.4738061849994</v>
      </c>
      <c r="P31" s="183">
        <f t="shared" si="11"/>
        <v>2700.9738061849994</v>
      </c>
      <c r="Q31" s="184"/>
      <c r="R31" s="143"/>
      <c r="S31" s="197">
        <f t="shared" si="2"/>
        <v>2700.9738061849994</v>
      </c>
      <c r="T31" s="198"/>
      <c r="U31" s="174">
        <v>221.92</v>
      </c>
      <c r="V31" s="175">
        <f t="shared" si="19"/>
        <v>175.172552</v>
      </c>
      <c r="W31" s="176">
        <f t="shared" si="7"/>
        <v>2922.8938061849994</v>
      </c>
      <c r="Y31" s="183">
        <f t="shared" si="12"/>
        <v>2057258.722685043</v>
      </c>
      <c r="AA31" s="143">
        <f t="shared" si="13"/>
        <v>2059373.222685043</v>
      </c>
      <c r="AC31" s="221">
        <f>AA31/(L31+H31)</f>
        <v>427.65744464023084</v>
      </c>
      <c r="AE31" s="183">
        <f>H31+L31</f>
        <v>4815.4738061849994</v>
      </c>
      <c r="AF31" s="183">
        <f t="shared" si="16"/>
        <v>4526.545377813899</v>
      </c>
      <c r="AG31" s="187">
        <f t="shared" si="14"/>
        <v>2412.045377813899</v>
      </c>
      <c r="AI31" s="187"/>
      <c r="AJ31" s="227">
        <v>2412.3000000000002</v>
      </c>
      <c r="AK31" s="187">
        <f t="shared" si="17"/>
        <v>288.92842837110038</v>
      </c>
      <c r="AL31" s="143"/>
      <c r="AM31" s="227">
        <v>175.1</v>
      </c>
      <c r="AO31" s="273">
        <f t="shared" si="18"/>
        <v>1139.8109353950001</v>
      </c>
    </row>
    <row r="32" spans="1:41" ht="43.5" customHeight="1">
      <c r="A32" s="222">
        <v>6</v>
      </c>
      <c r="B32" s="193"/>
      <c r="C32" s="228" t="s">
        <v>28</v>
      </c>
      <c r="D32" s="189">
        <v>2.2000000000000002</v>
      </c>
      <c r="E32" s="189"/>
      <c r="F32" s="180"/>
      <c r="G32" s="180"/>
      <c r="H32" s="182"/>
      <c r="I32" s="189"/>
      <c r="J32" s="189"/>
      <c r="K32" s="189"/>
      <c r="L32" s="182"/>
      <c r="M32" s="180"/>
      <c r="N32" s="181"/>
      <c r="O32" s="183"/>
      <c r="P32" s="183"/>
      <c r="Q32" s="196"/>
      <c r="R32" s="143"/>
      <c r="S32" s="197">
        <f t="shared" si="2"/>
        <v>0</v>
      </c>
      <c r="T32" s="198"/>
      <c r="U32" s="174"/>
      <c r="V32" s="175">
        <f t="shared" si="19"/>
        <v>0</v>
      </c>
      <c r="W32" s="176">
        <f t="shared" si="7"/>
        <v>0</v>
      </c>
      <c r="Y32" s="183">
        <f t="shared" si="12"/>
        <v>0</v>
      </c>
      <c r="AA32" s="143">
        <f t="shared" si="13"/>
        <v>0</v>
      </c>
      <c r="AC32" s="221"/>
      <c r="AE32" s="183">
        <f t="shared" si="15"/>
        <v>0</v>
      </c>
      <c r="AF32" s="183">
        <f t="shared" si="16"/>
        <v>0</v>
      </c>
      <c r="AG32" s="187">
        <f t="shared" si="14"/>
        <v>0</v>
      </c>
      <c r="AI32" s="187"/>
      <c r="AJ32" s="187">
        <v>0</v>
      </c>
      <c r="AK32" s="187">
        <f t="shared" si="17"/>
        <v>0</v>
      </c>
      <c r="AL32" s="143"/>
      <c r="AM32" s="187"/>
      <c r="AO32" s="273">
        <f t="shared" si="18"/>
        <v>0</v>
      </c>
    </row>
    <row r="33" spans="1:41" ht="15.75" customHeight="1">
      <c r="A33" s="230"/>
      <c r="B33" s="193">
        <v>12</v>
      </c>
      <c r="C33" s="188" t="s">
        <v>29</v>
      </c>
      <c r="D33" s="189">
        <v>2.2000000000000002</v>
      </c>
      <c r="E33" s="189">
        <v>278946.84701000003</v>
      </c>
      <c r="F33" s="180">
        <v>6039.95</v>
      </c>
      <c r="G33" s="180">
        <v>4708.3720000000003</v>
      </c>
      <c r="H33" s="182">
        <f t="shared" si="8"/>
        <v>1331.5779999999995</v>
      </c>
      <c r="I33" s="189">
        <v>281905.75776999997</v>
      </c>
      <c r="J33" s="189">
        <v>0</v>
      </c>
      <c r="K33" s="189">
        <v>281905.75776999997</v>
      </c>
      <c r="L33" s="182">
        <f t="shared" si="9"/>
        <v>4651.4450032049999</v>
      </c>
      <c r="M33" s="180">
        <v>1536.828</v>
      </c>
      <c r="N33" s="181">
        <v>3324.4</v>
      </c>
      <c r="O33" s="183">
        <f t="shared" si="10"/>
        <v>5983.0230032049994</v>
      </c>
      <c r="P33" s="183">
        <f t="shared" si="11"/>
        <v>2658.6230032049993</v>
      </c>
      <c r="Q33" s="184"/>
      <c r="R33" s="143"/>
      <c r="S33" s="197">
        <f t="shared" si="2"/>
        <v>2658.6230032049993</v>
      </c>
      <c r="T33" s="198"/>
      <c r="U33" s="174">
        <v>2758.34</v>
      </c>
      <c r="V33" s="175">
        <f t="shared" si="19"/>
        <v>2177.2956790000003</v>
      </c>
      <c r="W33" s="176">
        <f t="shared" si="7"/>
        <v>5416.963003204999</v>
      </c>
      <c r="Y33" s="183">
        <f t="shared" si="12"/>
        <v>2025001.2610821913</v>
      </c>
      <c r="AA33" s="143">
        <f t="shared" si="13"/>
        <v>2028325.6610821912</v>
      </c>
      <c r="AC33" s="221">
        <f>AA33/(L33+H33)</f>
        <v>339.01351540778853</v>
      </c>
      <c r="AE33" s="183">
        <f t="shared" si="15"/>
        <v>5983.0230032049994</v>
      </c>
      <c r="AF33" s="183">
        <f t="shared" si="16"/>
        <v>5624.0416230126993</v>
      </c>
      <c r="AG33" s="187">
        <f t="shared" si="14"/>
        <v>2299.6416230126993</v>
      </c>
      <c r="AI33" s="187">
        <v>2299.6</v>
      </c>
      <c r="AJ33" s="187"/>
      <c r="AK33" s="187">
        <f t="shared" si="17"/>
        <v>358.98138019230009</v>
      </c>
      <c r="AL33" s="143"/>
      <c r="AM33" s="187">
        <v>2177.3000000000002</v>
      </c>
      <c r="AO33" s="273">
        <f t="shared" si="18"/>
        <v>1550.481667735</v>
      </c>
    </row>
    <row r="34" spans="1:41">
      <c r="A34" s="222">
        <v>7</v>
      </c>
      <c r="B34" s="193"/>
      <c r="C34" s="229" t="s">
        <v>30</v>
      </c>
      <c r="D34" s="189">
        <v>2.2000000000000002</v>
      </c>
      <c r="E34" s="189"/>
      <c r="F34" s="180"/>
      <c r="G34" s="180"/>
      <c r="H34" s="182"/>
      <c r="I34" s="189"/>
      <c r="J34" s="189"/>
      <c r="K34" s="189"/>
      <c r="L34" s="182"/>
      <c r="M34" s="180"/>
      <c r="N34" s="181"/>
      <c r="O34" s="183"/>
      <c r="P34" s="183"/>
      <c r="Q34" s="184"/>
      <c r="R34" s="143"/>
      <c r="S34" s="197">
        <f t="shared" si="2"/>
        <v>0</v>
      </c>
      <c r="T34" s="198"/>
      <c r="U34" s="174"/>
      <c r="V34" s="175">
        <f t="shared" si="19"/>
        <v>0</v>
      </c>
      <c r="W34" s="176">
        <f t="shared" si="7"/>
        <v>0</v>
      </c>
      <c r="Y34" s="183">
        <f t="shared" si="12"/>
        <v>0</v>
      </c>
      <c r="AA34" s="143">
        <f t="shared" si="13"/>
        <v>0</v>
      </c>
      <c r="AC34" s="221"/>
      <c r="AE34" s="183">
        <f t="shared" si="15"/>
        <v>0</v>
      </c>
      <c r="AF34" s="183">
        <f t="shared" si="16"/>
        <v>0</v>
      </c>
      <c r="AG34" s="187">
        <f t="shared" si="14"/>
        <v>0</v>
      </c>
      <c r="AI34" s="187"/>
      <c r="AJ34" s="187">
        <v>0</v>
      </c>
      <c r="AK34" s="187">
        <f t="shared" si="17"/>
        <v>0</v>
      </c>
      <c r="AL34" s="143"/>
      <c r="AM34" s="187"/>
      <c r="AO34" s="273">
        <f>(I34*2.2%)/4</f>
        <v>0</v>
      </c>
    </row>
    <row r="35" spans="1:41" s="192" customFormat="1" ht="15.75" customHeight="1">
      <c r="A35" s="230"/>
      <c r="B35" s="193">
        <v>13</v>
      </c>
      <c r="C35" s="188" t="s">
        <v>31</v>
      </c>
      <c r="D35" s="189">
        <v>2.2000000000000002</v>
      </c>
      <c r="E35" s="189">
        <v>158572.82</v>
      </c>
      <c r="F35" s="180">
        <v>4927.09</v>
      </c>
      <c r="G35" s="180">
        <v>3739.07</v>
      </c>
      <c r="H35" s="182">
        <f t="shared" si="8"/>
        <v>1188.02</v>
      </c>
      <c r="I35" s="189">
        <v>280014.66785999999</v>
      </c>
      <c r="J35" s="189">
        <v>0</v>
      </c>
      <c r="K35" s="189">
        <v>280014.66785999999</v>
      </c>
      <c r="L35" s="182">
        <f t="shared" si="9"/>
        <v>4620.2420196900002</v>
      </c>
      <c r="M35" s="180">
        <v>1198.26</v>
      </c>
      <c r="N35" s="181">
        <v>2697.6</v>
      </c>
      <c r="O35" s="183">
        <f t="shared" si="10"/>
        <v>5808.2620196900007</v>
      </c>
      <c r="P35" s="183">
        <f t="shared" si="11"/>
        <v>3110.6620196900008</v>
      </c>
      <c r="Q35" s="184"/>
      <c r="R35" s="190"/>
      <c r="S35" s="197">
        <f t="shared" si="2"/>
        <v>3110.6620196900008</v>
      </c>
      <c r="T35" s="226"/>
      <c r="U35" s="174">
        <v>5753.58</v>
      </c>
      <c r="V35" s="175">
        <f t="shared" si="19"/>
        <v>4541.5883729999996</v>
      </c>
      <c r="W35" s="176">
        <f t="shared" si="7"/>
        <v>8864.2420196900002</v>
      </c>
      <c r="Y35" s="183">
        <f t="shared" si="12"/>
        <v>2369307.158284232</v>
      </c>
      <c r="AA35" s="143">
        <f t="shared" si="13"/>
        <v>2372004.7582842321</v>
      </c>
      <c r="AB35" s="128"/>
      <c r="AC35" s="221">
        <f t="shared" ref="AC35:AC55" si="20">AA35/(L35+H35)</f>
        <v>408.38459942804559</v>
      </c>
      <c r="AD35" s="128"/>
      <c r="AE35" s="183">
        <f>H35+L35</f>
        <v>5808.2620196900007</v>
      </c>
      <c r="AF35" s="183">
        <f t="shared" si="16"/>
        <v>5459.7662985085999</v>
      </c>
      <c r="AG35" s="187">
        <f t="shared" si="14"/>
        <v>2762.1662985086</v>
      </c>
      <c r="AI35" s="187">
        <v>2762.2</v>
      </c>
      <c r="AJ35" s="187"/>
      <c r="AK35" s="187">
        <f t="shared" si="17"/>
        <v>348.49572118140077</v>
      </c>
      <c r="AL35" s="143"/>
      <c r="AM35" s="187">
        <v>4541.6000000000004</v>
      </c>
      <c r="AO35" s="273">
        <f t="shared" si="18"/>
        <v>1540.08067323</v>
      </c>
    </row>
    <row r="36" spans="1:41" s="192" customFormat="1" ht="31.5">
      <c r="A36" s="178"/>
      <c r="B36" s="193">
        <v>14</v>
      </c>
      <c r="C36" s="188" t="s">
        <v>118</v>
      </c>
      <c r="D36" s="189">
        <v>2.2000000000000002</v>
      </c>
      <c r="E36" s="189">
        <v>96186.13</v>
      </c>
      <c r="F36" s="180">
        <v>2635.1</v>
      </c>
      <c r="G36" s="180">
        <v>1605.4</v>
      </c>
      <c r="H36" s="182">
        <f t="shared" si="8"/>
        <v>1029.6999999999998</v>
      </c>
      <c r="I36" s="189">
        <v>185726.78040000002</v>
      </c>
      <c r="J36" s="189">
        <v>0</v>
      </c>
      <c r="K36" s="189">
        <v>185726.78040000002</v>
      </c>
      <c r="L36" s="182">
        <f t="shared" si="9"/>
        <v>3064.4918766000005</v>
      </c>
      <c r="M36" s="180">
        <v>962.3</v>
      </c>
      <c r="N36" s="181">
        <v>1739</v>
      </c>
      <c r="O36" s="183">
        <f t="shared" si="10"/>
        <v>4094.1918766000003</v>
      </c>
      <c r="P36" s="183">
        <f t="shared" si="11"/>
        <v>2355.1918766000003</v>
      </c>
      <c r="Q36" s="184"/>
      <c r="R36" s="190"/>
      <c r="S36" s="197">
        <f t="shared" si="2"/>
        <v>2355.1918766000003</v>
      </c>
      <c r="T36" s="226"/>
      <c r="U36" s="174">
        <v>1527.67</v>
      </c>
      <c r="V36" s="175">
        <f t="shared" si="19"/>
        <v>1205.8663145</v>
      </c>
      <c r="W36" s="176">
        <f t="shared" si="7"/>
        <v>3882.8618766000004</v>
      </c>
      <c r="Y36" s="183">
        <f t="shared" si="12"/>
        <v>1793885.9757310946</v>
      </c>
      <c r="AA36" s="143">
        <f t="shared" si="13"/>
        <v>1795624.9757310946</v>
      </c>
      <c r="AB36" s="128"/>
      <c r="AC36" s="221">
        <f t="shared" si="20"/>
        <v>438.57860839249713</v>
      </c>
      <c r="AD36" s="128"/>
      <c r="AE36" s="183">
        <f t="shared" si="15"/>
        <v>4094.1918766000003</v>
      </c>
      <c r="AF36" s="183">
        <f t="shared" si="16"/>
        <v>3848.5403640039999</v>
      </c>
      <c r="AG36" s="187">
        <f t="shared" si="14"/>
        <v>2109.5403640039999</v>
      </c>
      <c r="AI36" s="187"/>
      <c r="AJ36" s="176">
        <v>2109.6999999999998</v>
      </c>
      <c r="AK36" s="187">
        <f t="shared" si="17"/>
        <v>245.65151259600043</v>
      </c>
      <c r="AL36" s="143"/>
      <c r="AM36" s="187">
        <v>1205.8</v>
      </c>
      <c r="AO36" s="273">
        <f t="shared" si="18"/>
        <v>1021.4972922000002</v>
      </c>
    </row>
    <row r="37" spans="1:41" s="192" customFormat="1" ht="15.75" customHeight="1">
      <c r="A37" s="222"/>
      <c r="B37" s="193">
        <v>15</v>
      </c>
      <c r="C37" s="188" t="s">
        <v>33</v>
      </c>
      <c r="D37" s="189">
        <v>2.2000000000000002</v>
      </c>
      <c r="E37" s="189">
        <v>60003.23</v>
      </c>
      <c r="F37" s="180">
        <v>1443.6</v>
      </c>
      <c r="G37" s="180">
        <v>1047.8</v>
      </c>
      <c r="H37" s="182">
        <f t="shared" si="8"/>
        <v>395.79999999999995</v>
      </c>
      <c r="I37" s="189">
        <v>72261.928950000001</v>
      </c>
      <c r="J37" s="189">
        <v>0</v>
      </c>
      <c r="K37" s="189">
        <v>72261.928950000001</v>
      </c>
      <c r="L37" s="182">
        <f t="shared" si="9"/>
        <v>1192.3218276749999</v>
      </c>
      <c r="M37" s="180">
        <v>396.3</v>
      </c>
      <c r="N37" s="181">
        <v>738.7</v>
      </c>
      <c r="O37" s="183">
        <f t="shared" si="10"/>
        <v>1588.1218276749998</v>
      </c>
      <c r="P37" s="183">
        <f t="shared" si="11"/>
        <v>849.4218276749998</v>
      </c>
      <c r="Q37" s="184"/>
      <c r="R37" s="190"/>
      <c r="S37" s="197">
        <f t="shared" si="2"/>
        <v>849.4218276749998</v>
      </c>
      <c r="T37" s="226"/>
      <c r="U37" s="174">
        <v>1050.6099999999999</v>
      </c>
      <c r="V37" s="175">
        <f t="shared" si="19"/>
        <v>829.29900350000003</v>
      </c>
      <c r="W37" s="176">
        <f t="shared" si="7"/>
        <v>1900.0318276749997</v>
      </c>
      <c r="Y37" s="183">
        <f t="shared" si="12"/>
        <v>646981.6405556706</v>
      </c>
      <c r="AA37" s="143">
        <f t="shared" si="13"/>
        <v>647720.34055567055</v>
      </c>
      <c r="AB37" s="128"/>
      <c r="AC37" s="221">
        <f t="shared" si="20"/>
        <v>407.85305589806609</v>
      </c>
      <c r="AD37" s="128"/>
      <c r="AE37" s="183">
        <f t="shared" si="15"/>
        <v>1588.1218276749998</v>
      </c>
      <c r="AF37" s="183">
        <f t="shared" si="16"/>
        <v>1492.8345180144997</v>
      </c>
      <c r="AG37" s="187">
        <f t="shared" si="14"/>
        <v>754.13451801449969</v>
      </c>
      <c r="AI37" s="187"/>
      <c r="AJ37" s="176">
        <v>754.4</v>
      </c>
      <c r="AK37" s="187">
        <f t="shared" si="17"/>
        <v>95.287309660500114</v>
      </c>
      <c r="AL37" s="143"/>
      <c r="AM37" s="187">
        <v>829.3</v>
      </c>
      <c r="AO37" s="186">
        <f t="shared" si="18"/>
        <v>397.44060922500006</v>
      </c>
    </row>
    <row r="38" spans="1:41">
      <c r="A38" s="222"/>
      <c r="B38" s="193">
        <v>16</v>
      </c>
      <c r="C38" s="188" t="s">
        <v>34</v>
      </c>
      <c r="D38" s="189">
        <v>2.2000000000000002</v>
      </c>
      <c r="E38" s="189">
        <v>275239.8</v>
      </c>
      <c r="F38" s="180">
        <v>7918.6589999999997</v>
      </c>
      <c r="G38" s="180">
        <v>8257.17</v>
      </c>
      <c r="H38" s="182">
        <f t="shared" si="8"/>
        <v>-338.51100000000042</v>
      </c>
      <c r="I38" s="189">
        <v>294610.79885000002</v>
      </c>
      <c r="J38" s="189">
        <v>0</v>
      </c>
      <c r="K38" s="189">
        <v>294610.79885000002</v>
      </c>
      <c r="L38" s="182">
        <f t="shared" si="9"/>
        <v>4861.078181025</v>
      </c>
      <c r="M38" s="180">
        <v>0</v>
      </c>
      <c r="N38" s="181">
        <v>7982.4</v>
      </c>
      <c r="O38" s="183">
        <f t="shared" si="10"/>
        <v>4522.5671810249996</v>
      </c>
      <c r="P38" s="183">
        <f t="shared" si="11"/>
        <v>-3459.832818975</v>
      </c>
      <c r="Q38" s="231"/>
      <c r="R38" s="143"/>
      <c r="S38" s="185"/>
      <c r="T38" s="186">
        <f>P38</f>
        <v>-3459.832818975</v>
      </c>
      <c r="U38" s="174">
        <v>1144.93</v>
      </c>
      <c r="V38" s="175">
        <f t="shared" si="19"/>
        <v>903.75049550000017</v>
      </c>
      <c r="W38" s="232">
        <f>U38+P38</f>
        <v>-2314.9028189749997</v>
      </c>
      <c r="X38" s="143">
        <f>W38</f>
        <v>-2314.9028189749997</v>
      </c>
      <c r="Y38" s="183"/>
      <c r="AA38" s="143">
        <f t="shared" si="13"/>
        <v>7982.4</v>
      </c>
      <c r="AC38" s="221">
        <f t="shared" si="20"/>
        <v>1.7650152403464927</v>
      </c>
      <c r="AE38" s="183">
        <f t="shared" si="15"/>
        <v>4522.5671810249996</v>
      </c>
      <c r="AF38" s="232">
        <f>N38</f>
        <v>7982.4</v>
      </c>
      <c r="AG38" s="187">
        <f t="shared" si="14"/>
        <v>0</v>
      </c>
      <c r="AI38" s="187"/>
      <c r="AJ38" s="187">
        <v>0</v>
      </c>
      <c r="AK38" s="233">
        <v>0</v>
      </c>
      <c r="AL38" s="143"/>
      <c r="AM38" s="232"/>
      <c r="AO38" s="186">
        <f t="shared" si="18"/>
        <v>1620.3593936750003</v>
      </c>
    </row>
    <row r="39" spans="1:41" ht="15.75" customHeight="1">
      <c r="A39" s="222"/>
      <c r="B39" s="193">
        <v>17</v>
      </c>
      <c r="C39" s="188" t="s">
        <v>35</v>
      </c>
      <c r="D39" s="189">
        <v>2.2000000000000002</v>
      </c>
      <c r="E39" s="189">
        <v>85851.003849999994</v>
      </c>
      <c r="F39" s="180">
        <v>1899.4580000000001</v>
      </c>
      <c r="G39" s="180">
        <v>1390.6089999999999</v>
      </c>
      <c r="H39" s="182">
        <f t="shared" si="8"/>
        <v>508.84900000000016</v>
      </c>
      <c r="I39" s="189">
        <v>89522.48851000001</v>
      </c>
      <c r="J39" s="189">
        <v>0</v>
      </c>
      <c r="K39" s="189">
        <v>89522.48851000001</v>
      </c>
      <c r="L39" s="182">
        <f t="shared" si="9"/>
        <v>1477.1210604150003</v>
      </c>
      <c r="M39" s="180">
        <v>0</v>
      </c>
      <c r="N39" s="181">
        <v>1054.2</v>
      </c>
      <c r="O39" s="183">
        <f t="shared" si="10"/>
        <v>1985.9700604150005</v>
      </c>
      <c r="P39" s="183">
        <f t="shared" si="11"/>
        <v>931.77006041500044</v>
      </c>
      <c r="Q39" s="184"/>
      <c r="R39" s="143"/>
      <c r="S39" s="197">
        <f t="shared" si="2"/>
        <v>931.77006041500044</v>
      </c>
      <c r="T39" s="198"/>
      <c r="U39" s="174">
        <v>1966.57</v>
      </c>
      <c r="V39" s="175">
        <f t="shared" si="19"/>
        <v>1552.3120295000001</v>
      </c>
      <c r="W39" s="176">
        <f>U39+P39</f>
        <v>2898.3400604150002</v>
      </c>
      <c r="Y39" s="183">
        <f>P39*$P$87</f>
        <v>709704.06300720503</v>
      </c>
      <c r="AA39" s="143">
        <f t="shared" si="13"/>
        <v>710758.26300720498</v>
      </c>
      <c r="AC39" s="221">
        <f t="shared" si="20"/>
        <v>357.88971705780932</v>
      </c>
      <c r="AE39" s="183">
        <f t="shared" si="15"/>
        <v>1985.9700604150005</v>
      </c>
      <c r="AF39" s="183">
        <f t="shared" si="16"/>
        <v>1866.8118567901004</v>
      </c>
      <c r="AG39" s="187">
        <f t="shared" si="14"/>
        <v>812.61185679010032</v>
      </c>
      <c r="AI39" s="187"/>
      <c r="AJ39" s="176">
        <v>812.8</v>
      </c>
      <c r="AK39" s="187">
        <f t="shared" si="17"/>
        <v>119.15820362490012</v>
      </c>
      <c r="AL39" s="143"/>
      <c r="AM39" s="187">
        <v>1552.3</v>
      </c>
      <c r="AO39" s="186">
        <f t="shared" si="18"/>
        <v>492.37368680500009</v>
      </c>
    </row>
    <row r="40" spans="1:41">
      <c r="A40" s="222"/>
      <c r="B40" s="193">
        <v>18</v>
      </c>
      <c r="C40" s="188" t="s">
        <v>36</v>
      </c>
      <c r="D40" s="189">
        <v>2.2000000000000002</v>
      </c>
      <c r="E40" s="189">
        <v>103249.088</v>
      </c>
      <c r="F40" s="180">
        <v>2738.2489999999998</v>
      </c>
      <c r="G40" s="180">
        <v>2360.0390000000002</v>
      </c>
      <c r="H40" s="182">
        <f t="shared" si="8"/>
        <v>378.20999999999958</v>
      </c>
      <c r="I40" s="189">
        <v>183781.90654</v>
      </c>
      <c r="J40" s="189">
        <v>0</v>
      </c>
      <c r="K40" s="189">
        <v>183781.90654</v>
      </c>
      <c r="L40" s="182">
        <f t="shared" si="9"/>
        <v>3032.4014579099999</v>
      </c>
      <c r="M40" s="180">
        <v>1016.97</v>
      </c>
      <c r="N40" s="181">
        <v>1207.9000000000001</v>
      </c>
      <c r="O40" s="183">
        <f t="shared" si="10"/>
        <v>3410.6114579099994</v>
      </c>
      <c r="P40" s="183">
        <f t="shared" si="11"/>
        <v>2202.7114579099994</v>
      </c>
      <c r="Q40" s="234"/>
      <c r="R40" s="143"/>
      <c r="S40" s="197">
        <f t="shared" si="2"/>
        <v>2202.7114579099994</v>
      </c>
      <c r="T40" s="198"/>
      <c r="U40" s="174">
        <v>2102.3200000000002</v>
      </c>
      <c r="V40" s="175">
        <f t="shared" si="19"/>
        <v>1659.4662920000003</v>
      </c>
      <c r="W40" s="176">
        <f t="shared" si="7"/>
        <v>4305.0314579099995</v>
      </c>
      <c r="Y40" s="183">
        <f>P40*$P$87</f>
        <v>1677745.7633860712</v>
      </c>
      <c r="AA40" s="143">
        <f t="shared" si="13"/>
        <v>1678953.6633860711</v>
      </c>
      <c r="AC40" s="221">
        <f t="shared" si="20"/>
        <v>492.27350699599276</v>
      </c>
      <c r="AE40" s="183">
        <f t="shared" si="15"/>
        <v>3410.6114579099994</v>
      </c>
      <c r="AF40" s="183">
        <f t="shared" si="16"/>
        <v>3205.9747704353995</v>
      </c>
      <c r="AG40" s="187">
        <f t="shared" si="14"/>
        <v>1998.0747704353994</v>
      </c>
      <c r="AI40" s="187"/>
      <c r="AJ40" s="176">
        <v>1998.3</v>
      </c>
      <c r="AK40" s="187">
        <f t="shared" si="17"/>
        <v>204.63668747459997</v>
      </c>
      <c r="AL40" s="143"/>
      <c r="AM40" s="227">
        <v>1659.4</v>
      </c>
      <c r="AO40" s="186">
        <f t="shared" si="18"/>
        <v>1010.8004859700001</v>
      </c>
    </row>
    <row r="41" spans="1:41" ht="15.75" customHeight="1">
      <c r="A41" s="222"/>
      <c r="B41" s="193">
        <v>19</v>
      </c>
      <c r="C41" s="188" t="s">
        <v>37</v>
      </c>
      <c r="D41" s="189">
        <v>2.2000000000000002</v>
      </c>
      <c r="E41" s="189">
        <v>201349.76139</v>
      </c>
      <c r="F41" s="180">
        <v>5282.79331</v>
      </c>
      <c r="G41" s="180">
        <v>3871.4</v>
      </c>
      <c r="H41" s="182">
        <f t="shared" si="8"/>
        <v>1411.3933099999999</v>
      </c>
      <c r="I41" s="189">
        <v>347518.99904999998</v>
      </c>
      <c r="J41" s="189">
        <v>0</v>
      </c>
      <c r="K41" s="189">
        <v>347518.99904999998</v>
      </c>
      <c r="L41" s="182">
        <f t="shared" si="9"/>
        <v>5734.0634843250009</v>
      </c>
      <c r="M41" s="180">
        <v>1411.3933100000002</v>
      </c>
      <c r="N41" s="181">
        <v>2725.4</v>
      </c>
      <c r="O41" s="183">
        <f t="shared" si="10"/>
        <v>7145.4567943250004</v>
      </c>
      <c r="P41" s="183">
        <f t="shared" si="11"/>
        <v>4420.0567943250007</v>
      </c>
      <c r="Q41" s="184"/>
      <c r="R41" s="143"/>
      <c r="S41" s="197">
        <f t="shared" si="2"/>
        <v>4420.0567943250007</v>
      </c>
      <c r="T41" s="198"/>
      <c r="U41" s="174">
        <v>1419.39</v>
      </c>
      <c r="V41" s="175">
        <f t="shared" si="19"/>
        <v>1120.3954965</v>
      </c>
      <c r="W41" s="176">
        <f t="shared" si="7"/>
        <v>5839.4467943250011</v>
      </c>
      <c r="Y41" s="183">
        <f>P41*$P$87</f>
        <v>3366637.7563772532</v>
      </c>
      <c r="AA41" s="143">
        <f t="shared" si="13"/>
        <v>3369363.1563772531</v>
      </c>
      <c r="AC41" s="221">
        <f t="shared" si="20"/>
        <v>471.53922462357315</v>
      </c>
      <c r="AE41" s="183">
        <f t="shared" si="15"/>
        <v>7145.4567943250004</v>
      </c>
      <c r="AF41" s="183">
        <f t="shared" si="16"/>
        <v>6716.7293866655</v>
      </c>
      <c r="AG41" s="187">
        <f t="shared" si="14"/>
        <v>3991.3293866654999</v>
      </c>
      <c r="AI41" s="187">
        <v>3991.3</v>
      </c>
      <c r="AJ41" s="187"/>
      <c r="AK41" s="187">
        <f t="shared" si="17"/>
        <v>428.72740765950084</v>
      </c>
      <c r="AL41" s="143"/>
      <c r="AM41" s="187">
        <v>1120.4000000000001</v>
      </c>
      <c r="AO41" s="186">
        <f t="shared" si="18"/>
        <v>1911.3544947750001</v>
      </c>
    </row>
    <row r="42" spans="1:41">
      <c r="A42" s="222"/>
      <c r="B42" s="193">
        <v>20</v>
      </c>
      <c r="C42" s="188" t="s">
        <v>38</v>
      </c>
      <c r="D42" s="189">
        <v>2.2000000000000002</v>
      </c>
      <c r="E42" s="189">
        <v>146418.83299</v>
      </c>
      <c r="F42" s="180">
        <v>2709.4389999999999</v>
      </c>
      <c r="G42" s="180">
        <v>2152.2910000000002</v>
      </c>
      <c r="H42" s="182">
        <f t="shared" si="8"/>
        <v>557.14799999999968</v>
      </c>
      <c r="I42" s="189">
        <v>113040.19804</v>
      </c>
      <c r="J42" s="189">
        <v>0</v>
      </c>
      <c r="K42" s="189">
        <v>113040.19804</v>
      </c>
      <c r="L42" s="182">
        <f t="shared" si="9"/>
        <v>1865.1632676600002</v>
      </c>
      <c r="M42" s="180">
        <v>0</v>
      </c>
      <c r="N42" s="181">
        <v>3138.9</v>
      </c>
      <c r="O42" s="183">
        <f t="shared" si="10"/>
        <v>2422.3112676599999</v>
      </c>
      <c r="P42" s="183">
        <f t="shared" si="11"/>
        <v>-716.58873234000021</v>
      </c>
      <c r="Q42" s="184"/>
      <c r="R42" s="143"/>
      <c r="S42" s="185"/>
      <c r="T42" s="186">
        <f>P42</f>
        <v>-716.58873234000021</v>
      </c>
      <c r="U42" s="174">
        <v>1078.47</v>
      </c>
      <c r="V42" s="175">
        <f t="shared" si="19"/>
        <v>851.29029449999996</v>
      </c>
      <c r="W42" s="176">
        <f>U42+P42</f>
        <v>361.88126765999982</v>
      </c>
      <c r="Y42" s="183"/>
      <c r="AA42" s="143">
        <f t="shared" si="13"/>
        <v>3138.9</v>
      </c>
      <c r="AC42" s="221">
        <f t="shared" si="20"/>
        <v>1.2958285096994322</v>
      </c>
      <c r="AE42" s="183">
        <f t="shared" si="15"/>
        <v>2422.3112676599999</v>
      </c>
      <c r="AF42" s="232">
        <f>N42</f>
        <v>3138.9</v>
      </c>
      <c r="AG42" s="187">
        <f>AF42-N42</f>
        <v>0</v>
      </c>
      <c r="AI42" s="187"/>
      <c r="AJ42" s="187">
        <v>0</v>
      </c>
      <c r="AK42" s="187">
        <f>S42-AG42</f>
        <v>0</v>
      </c>
      <c r="AL42" s="143"/>
      <c r="AM42" s="232">
        <v>134.69999999999999</v>
      </c>
      <c r="AO42" s="186">
        <f t="shared" si="18"/>
        <v>621.72108922000007</v>
      </c>
    </row>
    <row r="43" spans="1:41" ht="15.75" customHeight="1">
      <c r="A43" s="222"/>
      <c r="B43" s="193">
        <v>21</v>
      </c>
      <c r="C43" s="188" t="s">
        <v>39</v>
      </c>
      <c r="D43" s="189">
        <v>2.2000000000000002</v>
      </c>
      <c r="E43" s="189">
        <v>367294.05900000001</v>
      </c>
      <c r="F43" s="180">
        <v>10593.492</v>
      </c>
      <c r="G43" s="180">
        <v>7534.6909999999998</v>
      </c>
      <c r="H43" s="182">
        <f t="shared" si="8"/>
        <v>3058.8010000000004</v>
      </c>
      <c r="I43" s="189">
        <v>505057.96623000002</v>
      </c>
      <c r="J43" s="189">
        <v>0</v>
      </c>
      <c r="K43" s="189">
        <v>505057.96623000002</v>
      </c>
      <c r="L43" s="182">
        <f t="shared" si="9"/>
        <v>8333.4564427950027</v>
      </c>
      <c r="M43" s="180">
        <v>0</v>
      </c>
      <c r="N43" s="181">
        <f>3029.1</f>
        <v>3029.1</v>
      </c>
      <c r="O43" s="183">
        <f t="shared" si="10"/>
        <v>11392.257442795002</v>
      </c>
      <c r="P43" s="183">
        <f t="shared" si="11"/>
        <v>8363.1574427950018</v>
      </c>
      <c r="Q43" s="184"/>
      <c r="R43" s="143"/>
      <c r="S43" s="197">
        <f>P43</f>
        <v>8363.1574427950018</v>
      </c>
      <c r="T43" s="198"/>
      <c r="U43" s="174">
        <v>6516.7</v>
      </c>
      <c r="V43" s="175">
        <f t="shared" si="19"/>
        <v>5143.9571449999994</v>
      </c>
      <c r="W43" s="176">
        <f t="shared" si="7"/>
        <v>14879.857442795001</v>
      </c>
      <c r="Y43" s="183">
        <f>P43*$P$87</f>
        <v>6369990.9117889134</v>
      </c>
      <c r="AA43" s="143">
        <f t="shared" si="13"/>
        <v>6373020.011788913</v>
      </c>
      <c r="AC43" s="221">
        <f t="shared" si="20"/>
        <v>559.41678317843048</v>
      </c>
      <c r="AE43" s="183">
        <f t="shared" si="15"/>
        <v>11392.257442795002</v>
      </c>
      <c r="AF43" s="183">
        <f t="shared" si="16"/>
        <v>10708.721996227301</v>
      </c>
      <c r="AG43" s="187">
        <f t="shared" si="14"/>
        <v>7679.6219962273008</v>
      </c>
      <c r="AI43" s="187">
        <v>7679.6</v>
      </c>
      <c r="AJ43" s="187"/>
      <c r="AK43" s="187">
        <f t="shared" si="17"/>
        <v>683.535446567701</v>
      </c>
      <c r="AL43" s="143"/>
      <c r="AM43" s="227">
        <v>5143.8999999999996</v>
      </c>
      <c r="AN43" s="235">
        <v>41527</v>
      </c>
      <c r="AO43" s="186">
        <f t="shared" si="18"/>
        <v>2777.8188142650006</v>
      </c>
    </row>
    <row r="44" spans="1:41" s="192" customFormat="1">
      <c r="A44" s="222"/>
      <c r="B44" s="193">
        <v>22</v>
      </c>
      <c r="C44" s="188" t="s">
        <v>40</v>
      </c>
      <c r="D44" s="189">
        <v>2.2000000000000002</v>
      </c>
      <c r="E44" s="189">
        <v>21278.67</v>
      </c>
      <c r="F44" s="180">
        <v>1048</v>
      </c>
      <c r="G44" s="180">
        <v>1048</v>
      </c>
      <c r="H44" s="182">
        <f t="shared" si="8"/>
        <v>0</v>
      </c>
      <c r="I44" s="189">
        <v>133265.05181</v>
      </c>
      <c r="J44" s="189">
        <v>0</v>
      </c>
      <c r="K44" s="189">
        <v>133265.05181</v>
      </c>
      <c r="L44" s="182">
        <f t="shared" si="9"/>
        <v>2198.8733548650002</v>
      </c>
      <c r="M44" s="180"/>
      <c r="N44" s="181">
        <v>527.6</v>
      </c>
      <c r="O44" s="183">
        <f t="shared" si="10"/>
        <v>2198.8733548650002</v>
      </c>
      <c r="P44" s="183">
        <f t="shared" si="11"/>
        <v>1671.2733548650003</v>
      </c>
      <c r="Q44" s="184"/>
      <c r="R44" s="190"/>
      <c r="S44" s="197">
        <f t="shared" si="2"/>
        <v>1671.2733548650003</v>
      </c>
      <c r="T44" s="226"/>
      <c r="U44" s="174">
        <v>248.67</v>
      </c>
      <c r="V44" s="175">
        <f t="shared" si="19"/>
        <v>196.28766450000001</v>
      </c>
      <c r="W44" s="176">
        <f t="shared" si="7"/>
        <v>1919.9433548650004</v>
      </c>
      <c r="Y44" s="183">
        <f>P44*$P$87</f>
        <v>1272963.7286425501</v>
      </c>
      <c r="AA44" s="143">
        <f t="shared" si="13"/>
        <v>1273491.3286425502</v>
      </c>
      <c r="AB44" s="128"/>
      <c r="AC44" s="221">
        <f t="shared" si="20"/>
        <v>579.1562873891553</v>
      </c>
      <c r="AD44" s="128"/>
      <c r="AE44" s="183">
        <f t="shared" si="15"/>
        <v>2198.8733548650002</v>
      </c>
      <c r="AF44" s="183">
        <f t="shared" si="16"/>
        <v>2066.9409535731002</v>
      </c>
      <c r="AG44" s="187">
        <f t="shared" si="14"/>
        <v>1539.3409535731003</v>
      </c>
      <c r="AI44" s="187"/>
      <c r="AJ44" s="176">
        <v>1539.5</v>
      </c>
      <c r="AK44" s="187">
        <f t="shared" si="17"/>
        <v>131.93240129190008</v>
      </c>
      <c r="AL44" s="143"/>
      <c r="AM44" s="187">
        <v>196.2</v>
      </c>
      <c r="AO44" s="186">
        <f t="shared" si="18"/>
        <v>732.95778495500008</v>
      </c>
    </row>
    <row r="45" spans="1:41" ht="15.75" customHeight="1">
      <c r="A45" s="222"/>
      <c r="B45" s="193">
        <v>23</v>
      </c>
      <c r="C45" s="188" t="s">
        <v>41</v>
      </c>
      <c r="D45" s="189">
        <v>2.2000000000000002</v>
      </c>
      <c r="E45" s="189">
        <v>97788.331099999996</v>
      </c>
      <c r="F45" s="181">
        <v>2145.4079999999999</v>
      </c>
      <c r="G45" s="181">
        <v>1568.703</v>
      </c>
      <c r="H45" s="182">
        <f t="shared" si="8"/>
        <v>576.70499999999993</v>
      </c>
      <c r="I45" s="189">
        <v>105720.64542</v>
      </c>
      <c r="J45" s="189">
        <v>0</v>
      </c>
      <c r="K45" s="189">
        <v>105720.64542</v>
      </c>
      <c r="L45" s="182">
        <f t="shared" si="9"/>
        <v>1744.3906494299999</v>
      </c>
      <c r="M45" s="181">
        <v>576.70500000000004</v>
      </c>
      <c r="N45" s="181">
        <v>1013.5</v>
      </c>
      <c r="O45" s="183">
        <f t="shared" si="10"/>
        <v>2321.0956494299999</v>
      </c>
      <c r="P45" s="183">
        <f t="shared" si="11"/>
        <v>1307.5956494299999</v>
      </c>
      <c r="Q45" s="236"/>
      <c r="R45" s="143"/>
      <c r="S45" s="197">
        <f t="shared" si="2"/>
        <v>1307.5956494299999</v>
      </c>
      <c r="T45" s="198"/>
      <c r="U45" s="174">
        <v>380.98</v>
      </c>
      <c r="V45" s="175">
        <f t="shared" si="19"/>
        <v>300.726563</v>
      </c>
      <c r="W45" s="176">
        <f t="shared" si="7"/>
        <v>1688.5756494299999</v>
      </c>
      <c r="Y45" s="183">
        <f>P45*$P$87</f>
        <v>995960.25306682615</v>
      </c>
      <c r="AA45" s="143">
        <f t="shared" si="13"/>
        <v>996973.75306682615</v>
      </c>
      <c r="AC45" s="221">
        <f t="shared" si="20"/>
        <v>429.52721630048148</v>
      </c>
      <c r="AE45" s="183">
        <f t="shared" si="15"/>
        <v>2321.0956494299999</v>
      </c>
      <c r="AF45" s="183">
        <f t="shared" si="16"/>
        <v>2181.8299104641997</v>
      </c>
      <c r="AG45" s="187">
        <f t="shared" si="14"/>
        <v>1168.3299104641997</v>
      </c>
      <c r="AI45" s="187"/>
      <c r="AJ45" s="176">
        <v>1168.5</v>
      </c>
      <c r="AK45" s="187">
        <f t="shared" si="17"/>
        <v>139.26573896580021</v>
      </c>
      <c r="AL45" s="143"/>
      <c r="AM45" s="187">
        <v>300.7</v>
      </c>
      <c r="AO45" s="186">
        <f t="shared" si="18"/>
        <v>581.46354981000002</v>
      </c>
    </row>
    <row r="46" spans="1:41">
      <c r="A46" s="222"/>
      <c r="B46" s="193">
        <v>24</v>
      </c>
      <c r="C46" s="188" t="s">
        <v>42</v>
      </c>
      <c r="D46" s="189">
        <v>2.2000000000000002</v>
      </c>
      <c r="E46" s="189">
        <v>209071.02137</v>
      </c>
      <c r="F46" s="180">
        <v>4711.2033000000001</v>
      </c>
      <c r="G46" s="180">
        <v>4419.3932300000006</v>
      </c>
      <c r="H46" s="182">
        <f t="shared" si="8"/>
        <v>291.81006999999954</v>
      </c>
      <c r="I46" s="189">
        <v>281560.61057999998</v>
      </c>
      <c r="J46" s="189">
        <v>0</v>
      </c>
      <c r="K46" s="189">
        <v>281560.61057999998</v>
      </c>
      <c r="L46" s="182">
        <f t="shared" si="9"/>
        <v>4645.7500745699999</v>
      </c>
      <c r="M46" s="180">
        <v>1413.0490199999999</v>
      </c>
      <c r="N46" s="181">
        <v>2377.6</v>
      </c>
      <c r="O46" s="183">
        <f t="shared" si="10"/>
        <v>4937.5601445699995</v>
      </c>
      <c r="P46" s="183">
        <f t="shared" si="11"/>
        <v>2559.9601445699996</v>
      </c>
      <c r="Q46" s="231"/>
      <c r="R46" s="143"/>
      <c r="S46" s="197">
        <f t="shared" si="2"/>
        <v>2559.9601445699996</v>
      </c>
      <c r="T46" s="198"/>
      <c r="U46" s="174">
        <v>3496.35</v>
      </c>
      <c r="V46" s="175">
        <f t="shared" si="19"/>
        <v>2759.8438725000001</v>
      </c>
      <c r="W46" s="176">
        <f t="shared" si="7"/>
        <v>6056.3101445699995</v>
      </c>
      <c r="Y46" s="183">
        <f>P46*$P$87</f>
        <v>1949852.4291804901</v>
      </c>
      <c r="AA46" s="143">
        <f t="shared" si="13"/>
        <v>1952230.0291804902</v>
      </c>
      <c r="AC46" s="221">
        <f t="shared" si="20"/>
        <v>395.3835441027332</v>
      </c>
      <c r="AE46" s="183">
        <f t="shared" si="15"/>
        <v>4937.5601445699995</v>
      </c>
      <c r="AF46" s="183">
        <f t="shared" si="16"/>
        <v>4641.3065358957992</v>
      </c>
      <c r="AG46" s="187">
        <f t="shared" si="14"/>
        <v>2263.7065358957993</v>
      </c>
      <c r="AI46" s="187"/>
      <c r="AJ46" s="176">
        <v>2263.9</v>
      </c>
      <c r="AK46" s="187">
        <f t="shared" si="17"/>
        <v>296.25360867420022</v>
      </c>
      <c r="AL46" s="143"/>
      <c r="AM46" s="187">
        <v>2759.8</v>
      </c>
      <c r="AO46" s="186">
        <f t="shared" si="18"/>
        <v>1548.5833581900001</v>
      </c>
    </row>
    <row r="47" spans="1:41" ht="15.75" customHeight="1">
      <c r="A47" s="237"/>
      <c r="B47" s="193">
        <v>25</v>
      </c>
      <c r="C47" s="238" t="s">
        <v>44</v>
      </c>
      <c r="D47" s="189">
        <v>2.2000000000000002</v>
      </c>
      <c r="E47" s="189">
        <v>43702.07</v>
      </c>
      <c r="F47" s="180">
        <v>973.06700000000001</v>
      </c>
      <c r="G47" s="180">
        <v>717.97</v>
      </c>
      <c r="H47" s="182">
        <f t="shared" si="8"/>
        <v>255.09699999999998</v>
      </c>
      <c r="I47" s="189">
        <v>44948.879719999997</v>
      </c>
      <c r="J47" s="189">
        <v>0</v>
      </c>
      <c r="K47" s="189">
        <v>44948.879719999997</v>
      </c>
      <c r="L47" s="182">
        <f t="shared" si="9"/>
        <v>741.65651537999997</v>
      </c>
      <c r="M47" s="180">
        <v>255.09700000000001</v>
      </c>
      <c r="N47" s="181">
        <v>824.2</v>
      </c>
      <c r="O47" s="183">
        <f t="shared" si="10"/>
        <v>996.75351537999995</v>
      </c>
      <c r="P47" s="183">
        <f t="shared" si="11"/>
        <v>172.55351537999991</v>
      </c>
      <c r="Q47" s="184"/>
      <c r="R47" s="143"/>
      <c r="S47" s="197">
        <f t="shared" si="2"/>
        <v>172.55351537999991</v>
      </c>
      <c r="T47" s="198"/>
      <c r="U47" s="174">
        <v>180.39</v>
      </c>
      <c r="V47" s="175">
        <f t="shared" si="19"/>
        <v>142.39084649999998</v>
      </c>
      <c r="W47" s="176">
        <f t="shared" si="7"/>
        <v>352.94351537999989</v>
      </c>
      <c r="Y47" s="183">
        <f>P47*$P$87</f>
        <v>131429.34738300019</v>
      </c>
      <c r="AA47" s="143">
        <f t="shared" si="13"/>
        <v>132253.5473830002</v>
      </c>
      <c r="AC47" s="221">
        <f t="shared" si="20"/>
        <v>132.68430493829777</v>
      </c>
      <c r="AE47" s="183">
        <f t="shared" si="15"/>
        <v>996.75351537999995</v>
      </c>
      <c r="AF47" s="183">
        <f t="shared" si="16"/>
        <v>936.94830445719992</v>
      </c>
      <c r="AG47" s="187">
        <f t="shared" si="14"/>
        <v>112.74830445719988</v>
      </c>
      <c r="AI47" s="187">
        <v>112.8</v>
      </c>
      <c r="AJ47" s="187"/>
      <c r="AK47" s="187">
        <f t="shared" si="17"/>
        <v>59.805210922800029</v>
      </c>
      <c r="AL47" s="143"/>
      <c r="AM47" s="187">
        <v>142.4</v>
      </c>
      <c r="AO47" s="273">
        <f t="shared" si="18"/>
        <v>247.21883846</v>
      </c>
    </row>
    <row r="48" spans="1:41" ht="15.75" customHeight="1">
      <c r="A48" s="237"/>
      <c r="B48" s="193">
        <v>26</v>
      </c>
      <c r="C48" s="238" t="s">
        <v>45</v>
      </c>
      <c r="D48" s="189">
        <v>2.2000000000000002</v>
      </c>
      <c r="E48" s="189">
        <v>79036.931569999986</v>
      </c>
      <c r="F48" s="180">
        <v>1719.3920000000001</v>
      </c>
      <c r="G48" s="180">
        <v>2320.1999999999998</v>
      </c>
      <c r="H48" s="182">
        <f t="shared" si="8"/>
        <v>-600.80799999999977</v>
      </c>
      <c r="I48" s="189">
        <v>77157.898079999999</v>
      </c>
      <c r="J48" s="189">
        <v>0</v>
      </c>
      <c r="K48" s="189">
        <v>77157.898079999999</v>
      </c>
      <c r="L48" s="182">
        <f t="shared" si="9"/>
        <v>1273.1053183199999</v>
      </c>
      <c r="M48" s="180">
        <v>661.38983999999994</v>
      </c>
      <c r="N48" s="181">
        <v>767</v>
      </c>
      <c r="O48" s="183">
        <f t="shared" si="10"/>
        <v>672.29731832000016</v>
      </c>
      <c r="P48" s="183">
        <f t="shared" si="11"/>
        <v>-94.702681679999841</v>
      </c>
      <c r="Q48" s="184"/>
      <c r="R48" s="143"/>
      <c r="S48" s="185"/>
      <c r="T48" s="186">
        <f>P48</f>
        <v>-94.702681679999841</v>
      </c>
      <c r="U48" s="174">
        <v>658.3</v>
      </c>
      <c r="V48" s="175">
        <f t="shared" si="19"/>
        <v>519.62910499999998</v>
      </c>
      <c r="W48" s="176">
        <f t="shared" si="7"/>
        <v>563.59731832000011</v>
      </c>
      <c r="Y48" s="183"/>
      <c r="AA48" s="143">
        <f t="shared" si="13"/>
        <v>767</v>
      </c>
      <c r="AC48" s="221">
        <f t="shared" si="20"/>
        <v>1.1408642859332709</v>
      </c>
      <c r="AE48" s="183">
        <f t="shared" si="15"/>
        <v>672.29731832000016</v>
      </c>
      <c r="AF48" s="232">
        <f>N48</f>
        <v>767</v>
      </c>
      <c r="AG48" s="187">
        <f t="shared" si="14"/>
        <v>0</v>
      </c>
      <c r="AI48" s="187"/>
      <c r="AJ48" s="187">
        <v>0</v>
      </c>
      <c r="AK48" s="233">
        <f t="shared" si="17"/>
        <v>0</v>
      </c>
      <c r="AL48" s="143"/>
      <c r="AM48" s="232">
        <v>424.9</v>
      </c>
      <c r="AO48" s="273">
        <f t="shared" si="18"/>
        <v>424.36843944000003</v>
      </c>
    </row>
    <row r="49" spans="1:43" ht="15.75" customHeight="1">
      <c r="A49" s="237"/>
      <c r="B49" s="193">
        <v>27</v>
      </c>
      <c r="C49" s="238" t="s">
        <v>46</v>
      </c>
      <c r="D49" s="189">
        <v>2.2000000000000002</v>
      </c>
      <c r="E49" s="189">
        <v>19442.210999999999</v>
      </c>
      <c r="F49" s="180">
        <v>464.625</v>
      </c>
      <c r="G49" s="180">
        <v>279.548</v>
      </c>
      <c r="H49" s="182">
        <f t="shared" si="8"/>
        <v>185.077</v>
      </c>
      <c r="I49" s="189">
        <v>27625.635710000002</v>
      </c>
      <c r="J49" s="189">
        <v>0</v>
      </c>
      <c r="K49" s="189">
        <v>27625.635710000002</v>
      </c>
      <c r="L49" s="182">
        <f t="shared" si="9"/>
        <v>455.82298921500006</v>
      </c>
      <c r="M49" s="180">
        <v>226.74100000000001</v>
      </c>
      <c r="N49" s="181">
        <v>497.8</v>
      </c>
      <c r="O49" s="183">
        <f>H49+L49</f>
        <v>640.89998921500001</v>
      </c>
      <c r="P49" s="183">
        <f t="shared" si="11"/>
        <v>143.09998921499999</v>
      </c>
      <c r="Q49" s="184"/>
      <c r="R49" s="143"/>
      <c r="S49" s="197">
        <f t="shared" si="2"/>
        <v>143.09998921499999</v>
      </c>
      <c r="T49" s="198"/>
      <c r="U49" s="174">
        <v>26.29</v>
      </c>
      <c r="V49" s="175">
        <f t="shared" si="19"/>
        <v>20.752011500000002</v>
      </c>
      <c r="W49" s="176">
        <f t="shared" si="7"/>
        <v>169.38998921499999</v>
      </c>
      <c r="Y49" s="183">
        <f>P49*$P$87</f>
        <v>108995.3928300074</v>
      </c>
      <c r="AA49" s="143">
        <f t="shared" si="13"/>
        <v>109493.19283000741</v>
      </c>
      <c r="AC49" s="221">
        <f t="shared" si="20"/>
        <v>170.84286889147722</v>
      </c>
      <c r="AE49" s="183">
        <f t="shared" si="15"/>
        <v>640.89998921500001</v>
      </c>
      <c r="AF49" s="183">
        <f t="shared" si="16"/>
        <v>602.44598986209996</v>
      </c>
      <c r="AG49" s="187">
        <f t="shared" si="14"/>
        <v>104.64598986209995</v>
      </c>
      <c r="AI49" s="187"/>
      <c r="AJ49" s="176">
        <v>104.8</v>
      </c>
      <c r="AK49" s="187">
        <f t="shared" si="17"/>
        <v>38.453999352900041</v>
      </c>
      <c r="AL49" s="143"/>
      <c r="AM49" s="187">
        <v>20.7</v>
      </c>
      <c r="AO49" s="273">
        <f t="shared" si="18"/>
        <v>151.94099640500002</v>
      </c>
    </row>
    <row r="50" spans="1:43" ht="31.5">
      <c r="A50" s="237"/>
      <c r="B50" s="193">
        <v>28</v>
      </c>
      <c r="C50" s="238" t="s">
        <v>48</v>
      </c>
      <c r="D50" s="194">
        <v>2.2000000000000002</v>
      </c>
      <c r="E50" s="194">
        <v>204901.63</v>
      </c>
      <c r="F50" s="239">
        <v>4600.067</v>
      </c>
      <c r="G50" s="239">
        <v>3430.2849999999999</v>
      </c>
      <c r="H50" s="182">
        <f t="shared" si="8"/>
        <v>1169.7820000000002</v>
      </c>
      <c r="I50" s="194">
        <v>460603.08737999998</v>
      </c>
      <c r="J50" s="189">
        <v>0</v>
      </c>
      <c r="K50" s="194">
        <v>460603.08737999998</v>
      </c>
      <c r="L50" s="182">
        <f t="shared" si="9"/>
        <v>7599.950941770001</v>
      </c>
      <c r="M50" s="239">
        <v>0</v>
      </c>
      <c r="N50" s="182">
        <v>482.4</v>
      </c>
      <c r="O50" s="183">
        <f t="shared" si="10"/>
        <v>8769.7329417700021</v>
      </c>
      <c r="P50" s="183">
        <f t="shared" si="11"/>
        <v>8287.3329417700024</v>
      </c>
      <c r="Q50" s="184"/>
      <c r="R50" s="143"/>
      <c r="S50" s="197">
        <f t="shared" si="2"/>
        <v>8287.3329417700024</v>
      </c>
      <c r="T50" s="198"/>
      <c r="U50" s="174">
        <v>72.819999999999993</v>
      </c>
      <c r="V50" s="175">
        <f t="shared" si="19"/>
        <v>57.480466999999997</v>
      </c>
      <c r="W50" s="176">
        <f t="shared" si="7"/>
        <v>8360.1529417700021</v>
      </c>
      <c r="Y50" s="183">
        <f>P50*$P$87</f>
        <v>6312237.4394043544</v>
      </c>
      <c r="AA50" s="143">
        <f t="shared" si="13"/>
        <v>6312719.8394043548</v>
      </c>
      <c r="AC50" s="221">
        <f t="shared" si="20"/>
        <v>719.83033934101229</v>
      </c>
      <c r="AE50" s="183">
        <f>H50+L50</f>
        <v>8769.7329417700021</v>
      </c>
      <c r="AF50" s="183">
        <f>AE50*0.94+15.5</f>
        <v>8259.0489652638007</v>
      </c>
      <c r="AG50" s="187">
        <f t="shared" si="14"/>
        <v>7776.6489652638011</v>
      </c>
      <c r="AI50" s="187">
        <v>7776.7</v>
      </c>
      <c r="AJ50" s="187"/>
      <c r="AK50" s="187">
        <f t="shared" si="17"/>
        <v>510.68397650620136</v>
      </c>
      <c r="AL50" s="143"/>
      <c r="AM50" s="227">
        <v>57.4</v>
      </c>
      <c r="AO50" s="273">
        <f t="shared" si="18"/>
        <v>2533.3169805900002</v>
      </c>
    </row>
    <row r="51" spans="1:43" ht="15.75" customHeight="1">
      <c r="A51" s="237"/>
      <c r="B51" s="193">
        <v>29</v>
      </c>
      <c r="C51" s="238" t="s">
        <v>49</v>
      </c>
      <c r="D51" s="189">
        <v>2.2000000000000002</v>
      </c>
      <c r="E51" s="189">
        <v>68229.981450000007</v>
      </c>
      <c r="F51" s="180">
        <v>2210.9789999999998</v>
      </c>
      <c r="G51" s="180">
        <v>1102.5329999999999</v>
      </c>
      <c r="H51" s="182">
        <f t="shared" si="8"/>
        <v>1108.4459999999999</v>
      </c>
      <c r="I51" s="189">
        <v>58648.980909999998</v>
      </c>
      <c r="J51" s="189">
        <v>0</v>
      </c>
      <c r="K51" s="189">
        <v>58648.980909999998</v>
      </c>
      <c r="L51" s="182">
        <f t="shared" si="9"/>
        <v>967.70818501500003</v>
      </c>
      <c r="M51" s="180"/>
      <c r="N51" s="181">
        <v>832.9</v>
      </c>
      <c r="O51" s="183">
        <f t="shared" si="10"/>
        <v>2076.1541850149997</v>
      </c>
      <c r="P51" s="183">
        <f t="shared" si="11"/>
        <v>1243.2541850149996</v>
      </c>
      <c r="Q51" s="231"/>
      <c r="R51" s="143"/>
      <c r="S51" s="197">
        <f t="shared" si="2"/>
        <v>1243.2541850149996</v>
      </c>
      <c r="T51" s="198"/>
      <c r="U51" s="174"/>
      <c r="V51" s="175">
        <f t="shared" si="19"/>
        <v>0</v>
      </c>
      <c r="W51" s="176">
        <f t="shared" si="7"/>
        <v>1243.2541850149996</v>
      </c>
      <c r="Y51" s="183">
        <f>P51*$P$87</f>
        <v>946953.0992044009</v>
      </c>
      <c r="AA51" s="143">
        <f t="shared" si="13"/>
        <v>947785.99920440093</v>
      </c>
      <c r="AC51" s="221">
        <f t="shared" si="20"/>
        <v>456.51041047202062</v>
      </c>
      <c r="AE51" s="183">
        <f t="shared" si="15"/>
        <v>2076.1541850149997</v>
      </c>
      <c r="AF51" s="183">
        <f t="shared" si="16"/>
        <v>1951.5849339140996</v>
      </c>
      <c r="AG51" s="187">
        <f t="shared" si="14"/>
        <v>1118.6849339140995</v>
      </c>
      <c r="AI51" s="187"/>
      <c r="AJ51" s="176">
        <v>1118.5999999999999</v>
      </c>
      <c r="AK51" s="187">
        <f t="shared" si="17"/>
        <v>124.56925110090015</v>
      </c>
      <c r="AL51" s="143"/>
      <c r="AM51" s="187"/>
      <c r="AO51" s="273">
        <f t="shared" si="18"/>
        <v>322.56939500500005</v>
      </c>
    </row>
    <row r="52" spans="1:43">
      <c r="A52" s="237"/>
      <c r="B52" s="193">
        <v>30</v>
      </c>
      <c r="C52" s="238" t="s">
        <v>50</v>
      </c>
      <c r="D52" s="189">
        <v>2.2000000000000002</v>
      </c>
      <c r="E52" s="189">
        <v>338155.783</v>
      </c>
      <c r="F52" s="180">
        <v>5568.1319999999996</v>
      </c>
      <c r="G52" s="180">
        <v>4865.4179999999997</v>
      </c>
      <c r="H52" s="182">
        <f t="shared" si="8"/>
        <v>702.71399999999994</v>
      </c>
      <c r="I52" s="189">
        <v>174179.18335000001</v>
      </c>
      <c r="J52" s="189">
        <v>0</v>
      </c>
      <c r="K52" s="189">
        <v>174179.18335000001</v>
      </c>
      <c r="L52" s="182">
        <f t="shared" si="9"/>
        <v>2873.9565252750003</v>
      </c>
      <c r="M52" s="180">
        <v>703.68299999999999</v>
      </c>
      <c r="N52" s="181">
        <v>3684.9</v>
      </c>
      <c r="O52" s="183">
        <f t="shared" si="10"/>
        <v>3576.6705252750003</v>
      </c>
      <c r="P52" s="183">
        <f t="shared" si="11"/>
        <v>-108.22947472499982</v>
      </c>
      <c r="Q52" s="231"/>
      <c r="R52" s="143"/>
      <c r="S52" s="185"/>
      <c r="T52" s="186">
        <f>P52</f>
        <v>-108.22947472499982</v>
      </c>
      <c r="U52" s="174"/>
      <c r="V52" s="175">
        <f t="shared" si="19"/>
        <v>0</v>
      </c>
      <c r="W52" s="232">
        <f t="shared" si="7"/>
        <v>-108.22947472499982</v>
      </c>
      <c r="X52" s="143">
        <f>W52</f>
        <v>-108.22947472499982</v>
      </c>
      <c r="Y52" s="183"/>
      <c r="AA52" s="143">
        <f t="shared" si="13"/>
        <v>3684.9</v>
      </c>
      <c r="AC52" s="221">
        <f t="shared" si="20"/>
        <v>1.0302598391325626</v>
      </c>
      <c r="AE52" s="183">
        <f t="shared" si="15"/>
        <v>3576.6705252750003</v>
      </c>
      <c r="AF52" s="232">
        <f>N52</f>
        <v>3684.9</v>
      </c>
      <c r="AG52" s="187">
        <f t="shared" si="14"/>
        <v>0</v>
      </c>
      <c r="AI52" s="187"/>
      <c r="AJ52" s="187">
        <v>0</v>
      </c>
      <c r="AK52" s="233">
        <f t="shared" si="17"/>
        <v>0</v>
      </c>
      <c r="AL52" s="143"/>
      <c r="AM52" s="232"/>
      <c r="AO52" s="273">
        <f t="shared" si="18"/>
        <v>957.98550842500015</v>
      </c>
    </row>
    <row r="53" spans="1:43" ht="34.15" customHeight="1">
      <c r="A53" s="237"/>
      <c r="B53" s="193">
        <v>31</v>
      </c>
      <c r="C53" s="240" t="s">
        <v>119</v>
      </c>
      <c r="D53" s="189">
        <v>2.2000000000000002</v>
      </c>
      <c r="E53" s="189">
        <v>0.97</v>
      </c>
      <c r="F53" s="180">
        <v>14.667</v>
      </c>
      <c r="G53" s="180">
        <v>7.8319999999999999</v>
      </c>
      <c r="H53" s="182">
        <f t="shared" si="8"/>
        <v>6.835</v>
      </c>
      <c r="I53" s="189">
        <v>796.79784999999993</v>
      </c>
      <c r="J53" s="189">
        <v>0</v>
      </c>
      <c r="K53" s="189">
        <v>796.79784999999993</v>
      </c>
      <c r="L53" s="182">
        <f t="shared" si="9"/>
        <v>13.147164525000001</v>
      </c>
      <c r="M53" s="180">
        <v>3.0129999999999999</v>
      </c>
      <c r="N53" s="181">
        <v>0</v>
      </c>
      <c r="O53" s="183">
        <f t="shared" si="10"/>
        <v>19.982164525000002</v>
      </c>
      <c r="P53" s="183">
        <f t="shared" si="11"/>
        <v>19.982164525000002</v>
      </c>
      <c r="Q53" s="184"/>
      <c r="R53" s="143"/>
      <c r="S53" s="197">
        <f t="shared" si="2"/>
        <v>19.982164525000002</v>
      </c>
      <c r="T53" s="198"/>
      <c r="U53" s="174"/>
      <c r="V53" s="175">
        <f t="shared" si="19"/>
        <v>0</v>
      </c>
      <c r="W53" s="176">
        <f t="shared" si="7"/>
        <v>19.982164525000002</v>
      </c>
      <c r="X53" s="143"/>
      <c r="Y53" s="183">
        <f>P53*$P$87</f>
        <v>15219.87446640503</v>
      </c>
      <c r="AA53" s="143">
        <f t="shared" si="13"/>
        <v>15219.87446640503</v>
      </c>
      <c r="AC53" s="221">
        <f t="shared" si="20"/>
        <v>761.6729632749848</v>
      </c>
      <c r="AE53" s="183">
        <f t="shared" si="15"/>
        <v>19.982164525000002</v>
      </c>
      <c r="AF53" s="183">
        <f t="shared" si="16"/>
        <v>18.783234653499999</v>
      </c>
      <c r="AG53" s="187">
        <f t="shared" si="14"/>
        <v>18.783234653499999</v>
      </c>
      <c r="AI53" s="187">
        <v>15</v>
      </c>
      <c r="AJ53" s="187"/>
      <c r="AK53" s="187">
        <f t="shared" si="17"/>
        <v>1.1989298715000025</v>
      </c>
      <c r="AL53" s="143"/>
      <c r="AM53" s="187"/>
      <c r="AO53" s="273">
        <f t="shared" si="18"/>
        <v>4.382388175</v>
      </c>
    </row>
    <row r="54" spans="1:43" ht="16.5" thickBot="1">
      <c r="A54" s="241"/>
      <c r="B54" s="193">
        <v>50</v>
      </c>
      <c r="C54" s="242" t="s">
        <v>73</v>
      </c>
      <c r="D54" s="189">
        <v>2.2000000000000002</v>
      </c>
      <c r="E54" s="189">
        <v>6271.7060000000001</v>
      </c>
      <c r="F54" s="180">
        <v>508.58199999999999</v>
      </c>
      <c r="G54" s="180">
        <v>360</v>
      </c>
      <c r="H54" s="180">
        <f>F54-G54</f>
        <v>148.58199999999999</v>
      </c>
      <c r="I54" s="189">
        <v>24777.683420000001</v>
      </c>
      <c r="J54" s="189">
        <v>0</v>
      </c>
      <c r="K54" s="189">
        <v>24777.683420000001</v>
      </c>
      <c r="L54" s="180">
        <f>I54*2.2/100/4*3</f>
        <v>408.8317764300001</v>
      </c>
      <c r="M54" s="180">
        <v>0</v>
      </c>
      <c r="N54" s="181">
        <v>3670.7</v>
      </c>
      <c r="O54" s="183">
        <f>H54+L54</f>
        <v>557.4137764300001</v>
      </c>
      <c r="P54" s="183">
        <f>O54-N54</f>
        <v>-3113.2862235699995</v>
      </c>
      <c r="Q54" s="231"/>
      <c r="R54" s="143"/>
      <c r="S54" s="199"/>
      <c r="T54" s="200">
        <f>P54</f>
        <v>-3113.2862235699995</v>
      </c>
      <c r="U54" s="174">
        <v>719.3</v>
      </c>
      <c r="V54" s="175">
        <f>U54/12*9+U54*0.03935</f>
        <v>567.77945499999987</v>
      </c>
      <c r="W54" s="232">
        <f t="shared" si="7"/>
        <v>-2393.9862235699993</v>
      </c>
      <c r="X54" s="143">
        <f>W54</f>
        <v>-2393.9862235699993</v>
      </c>
      <c r="Y54" s="183"/>
      <c r="AA54" s="143">
        <f t="shared" si="13"/>
        <v>3670.7</v>
      </c>
      <c r="AC54" s="221">
        <f t="shared" si="20"/>
        <v>6.5852337262083536</v>
      </c>
      <c r="AE54" s="183">
        <f t="shared" si="15"/>
        <v>557.4137764300001</v>
      </c>
      <c r="AF54" s="232">
        <f>N54</f>
        <v>3670.7</v>
      </c>
      <c r="AG54" s="187">
        <f t="shared" si="14"/>
        <v>0</v>
      </c>
      <c r="AI54" s="187"/>
      <c r="AJ54" s="187">
        <v>0</v>
      </c>
      <c r="AK54" s="233">
        <f>S54-AG54</f>
        <v>0</v>
      </c>
      <c r="AL54" s="143"/>
      <c r="AM54" s="232"/>
      <c r="AO54" s="273">
        <f t="shared" si="18"/>
        <v>136.27725881000001</v>
      </c>
    </row>
    <row r="55" spans="1:43" s="211" customFormat="1" ht="25.5" customHeight="1" thickBot="1">
      <c r="A55" s="201"/>
      <c r="B55" s="202"/>
      <c r="C55" s="203" t="s">
        <v>120</v>
      </c>
      <c r="D55" s="204"/>
      <c r="E55" s="204">
        <f>SUM(E16:E54)</f>
        <v>5010962.9561399994</v>
      </c>
      <c r="F55" s="204">
        <f t="shared" ref="F55:P55" si="21">SUM(F16:F54)</f>
        <v>118944.90260999996</v>
      </c>
      <c r="G55" s="204">
        <f t="shared" si="21"/>
        <v>101218.73813999999</v>
      </c>
      <c r="H55" s="204">
        <f t="shared" si="21"/>
        <v>17726.164469999992</v>
      </c>
      <c r="I55" s="204">
        <f t="shared" si="21"/>
        <v>6452520.0901999995</v>
      </c>
      <c r="J55" s="204">
        <f t="shared" si="21"/>
        <v>0</v>
      </c>
      <c r="K55" s="204">
        <f t="shared" si="21"/>
        <v>6452520.0901999995</v>
      </c>
      <c r="L55" s="204">
        <f t="shared" si="21"/>
        <v>106466.5814883</v>
      </c>
      <c r="M55" s="204">
        <f t="shared" si="21"/>
        <v>11794.494170000004</v>
      </c>
      <c r="N55" s="204">
        <f t="shared" si="21"/>
        <v>67043.7</v>
      </c>
      <c r="O55" s="204">
        <f t="shared" si="21"/>
        <v>124192.7459583</v>
      </c>
      <c r="P55" s="204">
        <f t="shared" si="21"/>
        <v>57149.045958300012</v>
      </c>
      <c r="Q55" s="205"/>
      <c r="R55" s="206"/>
      <c r="S55" s="207">
        <f>SUM(S16:S54)</f>
        <v>64641.685889590015</v>
      </c>
      <c r="T55" s="208">
        <f>SUM(T16:T54)</f>
        <v>-7492.6399312899994</v>
      </c>
      <c r="U55" s="209">
        <f>SUM(U16:U54)</f>
        <v>58032.81</v>
      </c>
      <c r="V55" s="210">
        <f>SUM(V16:V54)</f>
        <v>45808.198573500005</v>
      </c>
      <c r="W55" s="204">
        <f>SUM(W16:W54)</f>
        <v>115181.85595830003</v>
      </c>
      <c r="X55" s="204">
        <f>SUM(X37:X54)</f>
        <v>-4817.1185172699988</v>
      </c>
      <c r="Y55" s="204">
        <f>SUM(Y16:Y54)</f>
        <v>49235824.442614786</v>
      </c>
      <c r="Z55" s="128"/>
      <c r="AA55" s="204">
        <f>SUM(AA16:AA54)</f>
        <v>49302868.142614789</v>
      </c>
      <c r="AB55" s="128"/>
      <c r="AC55" s="221">
        <f t="shared" si="20"/>
        <v>396.9866980730834</v>
      </c>
      <c r="AE55" s="204">
        <f>SUM(AE16:AE54)</f>
        <v>124192.7459583</v>
      </c>
      <c r="AF55" s="204">
        <f>SUM(AF16:AF54)</f>
        <v>124954.39673621458</v>
      </c>
      <c r="AG55" s="212">
        <f>SUM(AG16:AG54)</f>
        <v>57910.696736214588</v>
      </c>
      <c r="AH55" s="128"/>
      <c r="AI55" s="212">
        <f>SUM(AI16:AI54)</f>
        <v>33436.5</v>
      </c>
      <c r="AJ55" s="212">
        <f>SUM(AJ16:AJ54)</f>
        <v>24474.2</v>
      </c>
      <c r="AK55" s="212">
        <f>SUM(AK16:AK54)</f>
        <v>6730.989153375408</v>
      </c>
      <c r="AL55" s="206"/>
      <c r="AM55" s="212">
        <f>SUM(AM16:AM54)</f>
        <v>43524.599999999991</v>
      </c>
      <c r="AN55" s="243">
        <v>43524.6</v>
      </c>
      <c r="AO55" s="208">
        <f>SUM(AO16:AO54)</f>
        <v>35488.860496100009</v>
      </c>
      <c r="AQ55" s="244"/>
    </row>
    <row r="56" spans="1:43" ht="189">
      <c r="A56" s="178"/>
      <c r="B56" s="193">
        <v>32</v>
      </c>
      <c r="C56" s="195" t="s">
        <v>53</v>
      </c>
      <c r="D56" s="189">
        <v>2.2000000000000002</v>
      </c>
      <c r="E56" s="189">
        <v>1484225.66408</v>
      </c>
      <c r="F56" s="180">
        <v>0</v>
      </c>
      <c r="G56" s="180">
        <v>0</v>
      </c>
      <c r="H56" s="180">
        <v>0</v>
      </c>
      <c r="I56" s="189">
        <v>7856812.55999</v>
      </c>
      <c r="J56" s="189">
        <v>0</v>
      </c>
      <c r="K56" s="189">
        <v>0</v>
      </c>
      <c r="L56" s="182">
        <v>0</v>
      </c>
      <c r="M56" s="180">
        <v>0</v>
      </c>
      <c r="N56" s="181">
        <v>0</v>
      </c>
      <c r="O56" s="183">
        <f t="shared" si="10"/>
        <v>0</v>
      </c>
      <c r="P56" s="183">
        <f t="shared" si="11"/>
        <v>0</v>
      </c>
      <c r="Q56" s="245" t="s">
        <v>121</v>
      </c>
      <c r="R56" s="143"/>
      <c r="S56" s="218">
        <f t="shared" si="2"/>
        <v>0</v>
      </c>
      <c r="T56" s="219"/>
      <c r="U56" s="174">
        <v>974.99</v>
      </c>
      <c r="V56" s="175">
        <f t="shared" ref="V56:V71" si="22">U56/12*9+U56*0.0259</f>
        <v>756.49474100000009</v>
      </c>
      <c r="W56" s="176">
        <f t="shared" ref="W56:W73" si="23">U56+P56</f>
        <v>974.99</v>
      </c>
      <c r="Y56" s="183"/>
      <c r="AA56" s="143">
        <f t="shared" ref="AA56:AA73" si="24">Y56+N56</f>
        <v>0</v>
      </c>
      <c r="AC56" s="221"/>
      <c r="AE56" s="183"/>
      <c r="AF56" s="183"/>
      <c r="AG56" s="183"/>
      <c r="AI56" s="183"/>
      <c r="AJ56" s="183"/>
      <c r="AK56" s="183"/>
      <c r="AM56" s="187">
        <v>756.5</v>
      </c>
    </row>
    <row r="57" spans="1:43" ht="15.75" customHeight="1">
      <c r="A57" s="178"/>
      <c r="B57" s="193">
        <v>33</v>
      </c>
      <c r="C57" s="195" t="s">
        <v>54</v>
      </c>
      <c r="D57" s="189">
        <v>2.2000000000000002</v>
      </c>
      <c r="E57" s="189" t="e">
        <f>#REF!</f>
        <v>#REF!</v>
      </c>
      <c r="F57" s="180">
        <v>1201.8889999999999</v>
      </c>
      <c r="G57" s="180">
        <v>1130.317</v>
      </c>
      <c r="H57" s="182">
        <f t="shared" si="8"/>
        <v>71.571999999999889</v>
      </c>
      <c r="I57" s="189">
        <v>52920.301729999999</v>
      </c>
      <c r="J57" s="189">
        <v>0</v>
      </c>
      <c r="K57" s="189">
        <v>52920.301729999999</v>
      </c>
      <c r="L57" s="182">
        <f t="shared" si="9"/>
        <v>873.18497854500015</v>
      </c>
      <c r="M57" s="180">
        <v>258.33800000000002</v>
      </c>
      <c r="N57" s="181">
        <v>970.4</v>
      </c>
      <c r="O57" s="183">
        <f t="shared" si="10"/>
        <v>944.75697854500004</v>
      </c>
      <c r="P57" s="183">
        <f t="shared" si="11"/>
        <v>-25.643021454999939</v>
      </c>
      <c r="Q57" s="184"/>
      <c r="R57" s="143"/>
      <c r="S57" s="185"/>
      <c r="T57" s="186">
        <f>P57</f>
        <v>-25.643021454999939</v>
      </c>
      <c r="U57" s="174">
        <v>0.47</v>
      </c>
      <c r="V57" s="175">
        <f t="shared" si="22"/>
        <v>0.36467299999999997</v>
      </c>
      <c r="W57" s="232">
        <f t="shared" si="23"/>
        <v>-25.17302145499994</v>
      </c>
      <c r="Y57" s="183"/>
      <c r="AA57" s="143">
        <f t="shared" si="24"/>
        <v>970.4</v>
      </c>
      <c r="AC57" s="221">
        <f>AA57/(L57+H57)</f>
        <v>1.0271424525431845</v>
      </c>
      <c r="AE57" s="183"/>
      <c r="AF57" s="183"/>
      <c r="AG57" s="183"/>
      <c r="AI57" s="183"/>
      <c r="AJ57" s="183"/>
      <c r="AK57" s="183"/>
      <c r="AM57" s="232">
        <v>0</v>
      </c>
    </row>
    <row r="58" spans="1:43" s="192" customFormat="1" ht="63">
      <c r="A58" s="178"/>
      <c r="B58" s="193">
        <v>34</v>
      </c>
      <c r="C58" s="195" t="s">
        <v>55</v>
      </c>
      <c r="D58" s="189">
        <v>2.2000000000000002</v>
      </c>
      <c r="E58" s="189">
        <v>296135.01</v>
      </c>
      <c r="F58" s="180">
        <v>0</v>
      </c>
      <c r="G58" s="180">
        <v>0</v>
      </c>
      <c r="H58" s="182">
        <f t="shared" si="8"/>
        <v>0</v>
      </c>
      <c r="I58" s="189">
        <v>234506.5975</v>
      </c>
      <c r="J58" s="189">
        <v>0</v>
      </c>
      <c r="K58" s="189">
        <v>0</v>
      </c>
      <c r="L58" s="182">
        <v>0</v>
      </c>
      <c r="M58" s="180">
        <v>0</v>
      </c>
      <c r="N58" s="181">
        <v>0</v>
      </c>
      <c r="O58" s="183">
        <f t="shared" si="10"/>
        <v>0</v>
      </c>
      <c r="P58" s="183">
        <f t="shared" si="11"/>
        <v>0</v>
      </c>
      <c r="Q58" s="231" t="s">
        <v>122</v>
      </c>
      <c r="R58" s="190"/>
      <c r="S58" s="197">
        <f t="shared" si="2"/>
        <v>0</v>
      </c>
      <c r="T58" s="226"/>
      <c r="U58" s="174"/>
      <c r="V58" s="175">
        <f t="shared" si="22"/>
        <v>0</v>
      </c>
      <c r="W58" s="176">
        <f t="shared" si="23"/>
        <v>0</v>
      </c>
      <c r="Y58" s="183"/>
      <c r="Z58" s="128"/>
      <c r="AA58" s="143">
        <f t="shared" si="24"/>
        <v>0</v>
      </c>
      <c r="AB58" s="128"/>
      <c r="AC58" s="221"/>
      <c r="AE58" s="183"/>
      <c r="AF58" s="183"/>
      <c r="AG58" s="183"/>
      <c r="AI58" s="183"/>
      <c r="AJ58" s="183"/>
      <c r="AK58" s="183"/>
      <c r="AM58" s="187">
        <v>0</v>
      </c>
    </row>
    <row r="59" spans="1:43" ht="15.75" customHeight="1">
      <c r="A59" s="178"/>
      <c r="B59" s="193">
        <v>35</v>
      </c>
      <c r="C59" s="195" t="s">
        <v>56</v>
      </c>
      <c r="D59" s="189">
        <v>2.2000000000000002</v>
      </c>
      <c r="E59" s="189">
        <v>599.41016999999999</v>
      </c>
      <c r="F59" s="180">
        <v>11.790280000000001</v>
      </c>
      <c r="G59" s="180">
        <v>11.790280000000001</v>
      </c>
      <c r="H59" s="182">
        <f t="shared" si="8"/>
        <v>0</v>
      </c>
      <c r="I59" s="189">
        <v>472.52840999999995</v>
      </c>
      <c r="J59" s="189">
        <v>0</v>
      </c>
      <c r="K59" s="189">
        <v>472.52840999999995</v>
      </c>
      <c r="L59" s="182">
        <f t="shared" si="9"/>
        <v>7.7967187650000005</v>
      </c>
      <c r="M59" s="180">
        <v>2.5630000000000002</v>
      </c>
      <c r="N59" s="181">
        <v>12</v>
      </c>
      <c r="O59" s="183">
        <f t="shared" si="10"/>
        <v>7.7967187650000005</v>
      </c>
      <c r="P59" s="183">
        <f t="shared" si="11"/>
        <v>-4.2032812349999995</v>
      </c>
      <c r="Q59" s="184"/>
      <c r="R59" s="143"/>
      <c r="S59" s="185"/>
      <c r="T59" s="186">
        <f>P59</f>
        <v>-4.2032812349999995</v>
      </c>
      <c r="U59" s="174"/>
      <c r="V59" s="175">
        <f t="shared" si="22"/>
        <v>0</v>
      </c>
      <c r="W59" s="232">
        <f t="shared" si="23"/>
        <v>-4.2032812349999995</v>
      </c>
      <c r="X59" s="143">
        <f>W59</f>
        <v>-4.2032812349999995</v>
      </c>
      <c r="Y59" s="183"/>
      <c r="AA59" s="143">
        <f t="shared" si="24"/>
        <v>12</v>
      </c>
      <c r="AC59" s="221">
        <f t="shared" ref="AC59:AC70" si="25">AA59/(L59+H59)</f>
        <v>1.5391089972192935</v>
      </c>
      <c r="AE59" s="183"/>
      <c r="AF59" s="183"/>
      <c r="AG59" s="183"/>
      <c r="AI59" s="183"/>
      <c r="AJ59" s="183"/>
      <c r="AK59" s="183"/>
      <c r="AM59" s="187">
        <v>0</v>
      </c>
    </row>
    <row r="60" spans="1:43">
      <c r="A60" s="178"/>
      <c r="B60" s="193">
        <v>36</v>
      </c>
      <c r="C60" s="195" t="s">
        <v>57</v>
      </c>
      <c r="D60" s="189">
        <v>2.2000000000000002</v>
      </c>
      <c r="E60" s="189">
        <v>248167.67</v>
      </c>
      <c r="F60" s="180">
        <v>1756.96</v>
      </c>
      <c r="G60" s="180">
        <v>712.62300000000005</v>
      </c>
      <c r="H60" s="182">
        <f t="shared" si="8"/>
        <v>1044.337</v>
      </c>
      <c r="I60" s="189">
        <v>265903.42466999998</v>
      </c>
      <c r="J60" s="189">
        <v>0</v>
      </c>
      <c r="K60" s="189">
        <v>265903.42466999998</v>
      </c>
      <c r="L60" s="182">
        <f t="shared" si="9"/>
        <v>4387.4065070549996</v>
      </c>
      <c r="M60" s="180">
        <v>0</v>
      </c>
      <c r="N60" s="181">
        <v>2746</v>
      </c>
      <c r="O60" s="183">
        <f t="shared" si="10"/>
        <v>5431.743507055</v>
      </c>
      <c r="P60" s="183">
        <f t="shared" si="11"/>
        <v>2685.743507055</v>
      </c>
      <c r="Q60" s="231"/>
      <c r="R60" s="143"/>
      <c r="S60" s="197">
        <f t="shared" si="2"/>
        <v>2685.743507055</v>
      </c>
      <c r="T60" s="198"/>
      <c r="U60" s="174">
        <v>315.42</v>
      </c>
      <c r="V60" s="175">
        <f t="shared" si="22"/>
        <v>244.73437799999999</v>
      </c>
      <c r="W60" s="176">
        <f t="shared" si="23"/>
        <v>3001.1635070550001</v>
      </c>
      <c r="X60" s="143"/>
      <c r="Y60" s="183"/>
      <c r="AA60" s="143">
        <f t="shared" si="24"/>
        <v>2746</v>
      </c>
      <c r="AC60" s="221">
        <f t="shared" si="25"/>
        <v>0.50554669903565363</v>
      </c>
      <c r="AE60" s="183"/>
      <c r="AF60" s="183"/>
      <c r="AG60" s="183"/>
      <c r="AI60" s="183"/>
      <c r="AJ60" s="183"/>
      <c r="AK60" s="183"/>
      <c r="AM60" s="227">
        <v>244.7</v>
      </c>
    </row>
    <row r="61" spans="1:43" ht="31.5" customHeight="1">
      <c r="A61" s="178"/>
      <c r="B61" s="193">
        <v>37</v>
      </c>
      <c r="C61" s="195" t="s">
        <v>58</v>
      </c>
      <c r="D61" s="189"/>
      <c r="E61" s="189" t="e">
        <f>#REF!</f>
        <v>#REF!</v>
      </c>
      <c r="F61" s="180">
        <v>0</v>
      </c>
      <c r="G61" s="180">
        <v>0</v>
      </c>
      <c r="H61" s="182">
        <f t="shared" si="8"/>
        <v>0</v>
      </c>
      <c r="I61" s="189">
        <v>39456.363450000004</v>
      </c>
      <c r="J61" s="189">
        <v>0</v>
      </c>
      <c r="K61" s="189">
        <v>39456.363450000004</v>
      </c>
      <c r="L61" s="182">
        <f t="shared" si="9"/>
        <v>651.02999692500021</v>
      </c>
      <c r="M61" s="180">
        <v>0</v>
      </c>
      <c r="N61" s="181">
        <v>0</v>
      </c>
      <c r="O61" s="183">
        <f t="shared" si="10"/>
        <v>651.02999692500021</v>
      </c>
      <c r="P61" s="183">
        <f t="shared" si="11"/>
        <v>651.02999692500021</v>
      </c>
      <c r="Q61" s="184"/>
      <c r="R61" s="143"/>
      <c r="S61" s="197">
        <f t="shared" si="2"/>
        <v>651.02999692500021</v>
      </c>
      <c r="T61" s="198"/>
      <c r="U61" s="174"/>
      <c r="V61" s="175">
        <f t="shared" si="22"/>
        <v>0</v>
      </c>
      <c r="W61" s="176">
        <f t="shared" si="23"/>
        <v>651.02999692500021</v>
      </c>
      <c r="X61" s="143"/>
      <c r="Y61" s="183"/>
      <c r="AA61" s="143">
        <f t="shared" si="24"/>
        <v>0</v>
      </c>
      <c r="AC61" s="221">
        <f t="shared" si="25"/>
        <v>0</v>
      </c>
      <c r="AE61" s="183"/>
      <c r="AF61" s="183"/>
      <c r="AG61" s="183"/>
      <c r="AI61" s="183"/>
      <c r="AJ61" s="183"/>
      <c r="AK61" s="183"/>
      <c r="AM61" s="187">
        <v>0</v>
      </c>
    </row>
    <row r="62" spans="1:43">
      <c r="A62" s="178"/>
      <c r="B62" s="193">
        <v>38</v>
      </c>
      <c r="C62" s="195" t="s">
        <v>59</v>
      </c>
      <c r="D62" s="189">
        <v>2.2000000000000002</v>
      </c>
      <c r="E62" s="189">
        <v>95829.573000000004</v>
      </c>
      <c r="F62" s="189">
        <v>2157.2979999999998</v>
      </c>
      <c r="G62" s="189">
        <v>2000</v>
      </c>
      <c r="H62" s="182">
        <f t="shared" si="8"/>
        <v>157.29799999999977</v>
      </c>
      <c r="I62" s="189">
        <v>110751.34462999999</v>
      </c>
      <c r="J62" s="189">
        <v>0</v>
      </c>
      <c r="K62" s="189">
        <v>110751.34462999999</v>
      </c>
      <c r="L62" s="182">
        <f t="shared" si="9"/>
        <v>1827.3971863950001</v>
      </c>
      <c r="M62" s="189">
        <v>549.00900000000001</v>
      </c>
      <c r="N62" s="181">
        <v>1235.5999999999999</v>
      </c>
      <c r="O62" s="183">
        <f t="shared" si="10"/>
        <v>1984.6951863949998</v>
      </c>
      <c r="P62" s="233">
        <f t="shared" si="11"/>
        <v>749.09518639499993</v>
      </c>
      <c r="Q62" s="184"/>
      <c r="R62" s="143"/>
      <c r="S62" s="197">
        <f t="shared" si="2"/>
        <v>749.09518639499993</v>
      </c>
      <c r="T62" s="198"/>
      <c r="U62" s="174">
        <v>350</v>
      </c>
      <c r="V62" s="175">
        <f t="shared" si="22"/>
        <v>271.565</v>
      </c>
      <c r="W62" s="176">
        <f t="shared" si="23"/>
        <v>1099.0951863949999</v>
      </c>
      <c r="X62" s="143"/>
      <c r="Y62" s="183"/>
      <c r="AA62" s="143">
        <f t="shared" si="24"/>
        <v>1235.5999999999999</v>
      </c>
      <c r="AC62" s="221">
        <f t="shared" si="25"/>
        <v>0.62256411385989385</v>
      </c>
      <c r="AE62" s="183"/>
      <c r="AF62" s="183"/>
      <c r="AG62" s="183"/>
      <c r="AI62" s="183"/>
      <c r="AJ62" s="183">
        <v>749.09518639499993</v>
      </c>
      <c r="AK62" s="183"/>
      <c r="AM62" s="227">
        <v>271.60000000000002</v>
      </c>
    </row>
    <row r="63" spans="1:43" ht="15.75" customHeight="1">
      <c r="A63" s="178"/>
      <c r="B63" s="193">
        <v>39</v>
      </c>
      <c r="C63" s="195" t="s">
        <v>60</v>
      </c>
      <c r="D63" s="189">
        <v>2.2000000000000002</v>
      </c>
      <c r="E63" s="189">
        <v>33934.01</v>
      </c>
      <c r="F63" s="180">
        <v>862.93799999999999</v>
      </c>
      <c r="G63" s="180">
        <v>569.46299999999997</v>
      </c>
      <c r="H63" s="182">
        <f t="shared" si="8"/>
        <v>293.47500000000002</v>
      </c>
      <c r="I63" s="189">
        <v>55984.932409999994</v>
      </c>
      <c r="J63" s="189">
        <v>0</v>
      </c>
      <c r="K63" s="189">
        <v>55984.932409999994</v>
      </c>
      <c r="L63" s="182">
        <f t="shared" si="9"/>
        <v>923.7513847649999</v>
      </c>
      <c r="M63" s="180">
        <v>293.47500000000002</v>
      </c>
      <c r="N63" s="181">
        <v>1657.8</v>
      </c>
      <c r="O63" s="183">
        <f t="shared" si="10"/>
        <v>1217.2263847649999</v>
      </c>
      <c r="P63" s="183">
        <f t="shared" si="11"/>
        <v>-440.57361523500003</v>
      </c>
      <c r="Q63" s="231"/>
      <c r="R63" s="143"/>
      <c r="S63" s="185"/>
      <c r="T63" s="186">
        <f>P63</f>
        <v>-440.57361523500003</v>
      </c>
      <c r="U63" s="174">
        <v>331.63</v>
      </c>
      <c r="V63" s="175">
        <f t="shared" si="22"/>
        <v>257.31171699999999</v>
      </c>
      <c r="W63" s="232">
        <f>U63+P63</f>
        <v>-108.94361523500004</v>
      </c>
      <c r="X63" s="143">
        <f>W63</f>
        <v>-108.94361523500004</v>
      </c>
      <c r="Y63" s="183"/>
      <c r="AA63" s="143">
        <f t="shared" si="24"/>
        <v>1657.8</v>
      </c>
      <c r="AC63" s="221">
        <f t="shared" si="25"/>
        <v>1.3619487884499464</v>
      </c>
      <c r="AE63" s="183"/>
      <c r="AF63" s="183"/>
      <c r="AG63" s="183"/>
      <c r="AI63" s="183"/>
      <c r="AJ63" s="183"/>
      <c r="AK63" s="183"/>
      <c r="AM63" s="232">
        <v>0</v>
      </c>
    </row>
    <row r="64" spans="1:43">
      <c r="A64" s="178"/>
      <c r="B64" s="193">
        <v>40</v>
      </c>
      <c r="C64" s="195" t="s">
        <v>61</v>
      </c>
      <c r="D64" s="189">
        <v>2.2000000000000002</v>
      </c>
      <c r="E64" s="189">
        <v>26964.460999999999</v>
      </c>
      <c r="F64" s="180">
        <v>548.06100000000004</v>
      </c>
      <c r="G64" s="180">
        <v>548.06100000000004</v>
      </c>
      <c r="H64" s="182">
        <f t="shared" si="8"/>
        <v>0</v>
      </c>
      <c r="I64" s="189">
        <v>24588.474289999998</v>
      </c>
      <c r="J64" s="189">
        <v>0</v>
      </c>
      <c r="K64" s="189">
        <v>24588.474289999998</v>
      </c>
      <c r="L64" s="182">
        <f t="shared" si="9"/>
        <v>405.70982578500002</v>
      </c>
      <c r="M64" s="180">
        <v>0</v>
      </c>
      <c r="N64" s="181">
        <v>554.1</v>
      </c>
      <c r="O64" s="183">
        <f t="shared" si="10"/>
        <v>405.70982578500002</v>
      </c>
      <c r="P64" s="183">
        <f t="shared" si="11"/>
        <v>-148.390174215</v>
      </c>
      <c r="Q64" s="184"/>
      <c r="R64" s="143"/>
      <c r="S64" s="185"/>
      <c r="T64" s="186">
        <f>P64</f>
        <v>-148.390174215</v>
      </c>
      <c r="U64" s="174">
        <v>331.17</v>
      </c>
      <c r="V64" s="175">
        <f t="shared" si="22"/>
        <v>256.95480299999997</v>
      </c>
      <c r="W64" s="176">
        <f t="shared" si="23"/>
        <v>182.77982578500001</v>
      </c>
      <c r="X64" s="143"/>
      <c r="Y64" s="183"/>
      <c r="AA64" s="143">
        <f t="shared" si="24"/>
        <v>554.1</v>
      </c>
      <c r="AC64" s="221">
        <f t="shared" si="25"/>
        <v>1.3657544500626346</v>
      </c>
      <c r="AE64" s="183"/>
      <c r="AF64" s="183"/>
      <c r="AG64" s="183"/>
      <c r="AI64" s="183"/>
      <c r="AJ64" s="183"/>
      <c r="AK64" s="183"/>
      <c r="AM64" s="227">
        <v>257</v>
      </c>
    </row>
    <row r="65" spans="1:42" s="192" customFormat="1" ht="15.75" customHeight="1">
      <c r="A65" s="178"/>
      <c r="B65" s="193">
        <v>41</v>
      </c>
      <c r="C65" s="195" t="s">
        <v>62</v>
      </c>
      <c r="D65" s="189">
        <v>2.2000000000000002</v>
      </c>
      <c r="E65" s="189" t="e">
        <f>#REF!</f>
        <v>#REF!</v>
      </c>
      <c r="F65" s="180">
        <v>1624.7</v>
      </c>
      <c r="G65" s="180">
        <v>1659.6</v>
      </c>
      <c r="H65" s="182">
        <f t="shared" si="8"/>
        <v>-34.899999999999864</v>
      </c>
      <c r="I65" s="189">
        <v>83557.184049999996</v>
      </c>
      <c r="J65" s="189">
        <v>0</v>
      </c>
      <c r="K65" s="189">
        <v>83557.184049999996</v>
      </c>
      <c r="L65" s="182">
        <f t="shared" si="9"/>
        <v>1378.6935368250001</v>
      </c>
      <c r="M65" s="180">
        <v>94.2</v>
      </c>
      <c r="N65" s="181">
        <v>5587.2</v>
      </c>
      <c r="O65" s="183">
        <f t="shared" si="10"/>
        <v>1343.7935368250003</v>
      </c>
      <c r="P65" s="183">
        <f t="shared" si="11"/>
        <v>-4243.4064631749998</v>
      </c>
      <c r="Q65" s="184"/>
      <c r="R65" s="190"/>
      <c r="S65" s="191"/>
      <c r="T65" s="186">
        <f>P65</f>
        <v>-4243.4064631749998</v>
      </c>
      <c r="U65" s="174">
        <v>86.19</v>
      </c>
      <c r="V65" s="175">
        <f t="shared" si="22"/>
        <v>66.874820999999997</v>
      </c>
      <c r="W65" s="232">
        <f t="shared" si="23"/>
        <v>-4157.2164631750002</v>
      </c>
      <c r="X65" s="143">
        <f>W65</f>
        <v>-4157.2164631750002</v>
      </c>
      <c r="Y65" s="183"/>
      <c r="Z65" s="128"/>
      <c r="AA65" s="143">
        <f t="shared" si="24"/>
        <v>5587.2</v>
      </c>
      <c r="AB65" s="128"/>
      <c r="AC65" s="221">
        <f t="shared" si="25"/>
        <v>4.1577815690354898</v>
      </c>
      <c r="AE65" s="183"/>
      <c r="AF65" s="183"/>
      <c r="AG65" s="183"/>
      <c r="AI65" s="183"/>
      <c r="AJ65" s="183"/>
      <c r="AK65" s="183"/>
      <c r="AM65" s="232">
        <v>0</v>
      </c>
    </row>
    <row r="66" spans="1:42" ht="31.5">
      <c r="A66" s="178"/>
      <c r="B66" s="193">
        <v>42</v>
      </c>
      <c r="C66" s="195" t="s">
        <v>63</v>
      </c>
      <c r="D66" s="189">
        <v>2.2000000000000002</v>
      </c>
      <c r="E66" s="189">
        <v>22064.560100000002</v>
      </c>
      <c r="F66" s="180">
        <v>470.23399999999998</v>
      </c>
      <c r="G66" s="180">
        <v>479.89</v>
      </c>
      <c r="H66" s="182">
        <f t="shared" si="8"/>
        <v>-9.6560000000000059</v>
      </c>
      <c r="I66" s="189">
        <v>21011.51454</v>
      </c>
      <c r="J66" s="189">
        <v>0</v>
      </c>
      <c r="K66" s="189">
        <v>21011.51454</v>
      </c>
      <c r="L66" s="182">
        <f t="shared" si="9"/>
        <v>346.68998991000001</v>
      </c>
      <c r="M66" s="180">
        <v>0</v>
      </c>
      <c r="N66" s="181">
        <v>461</v>
      </c>
      <c r="O66" s="183">
        <f t="shared" si="10"/>
        <v>337.03398991</v>
      </c>
      <c r="P66" s="183">
        <f t="shared" si="11"/>
        <v>-123.96601009</v>
      </c>
      <c r="Q66" s="184"/>
      <c r="R66" s="143"/>
      <c r="S66" s="185"/>
      <c r="T66" s="186">
        <f>P66</f>
        <v>-123.96601009</v>
      </c>
      <c r="U66" s="174">
        <v>273.37</v>
      </c>
      <c r="V66" s="175">
        <f t="shared" si="22"/>
        <v>212.10778300000001</v>
      </c>
      <c r="W66" s="176">
        <f t="shared" si="23"/>
        <v>149.40398991000001</v>
      </c>
      <c r="X66" s="143"/>
      <c r="Y66" s="183"/>
      <c r="AA66" s="143">
        <f t="shared" si="24"/>
        <v>461</v>
      </c>
      <c r="AC66" s="221">
        <f t="shared" si="25"/>
        <v>1.3678145641129646</v>
      </c>
      <c r="AE66" s="183"/>
      <c r="AF66" s="183"/>
      <c r="AG66" s="183"/>
      <c r="AI66" s="183"/>
      <c r="AJ66" s="183"/>
      <c r="AK66" s="183"/>
      <c r="AM66" s="187">
        <v>212.1</v>
      </c>
    </row>
    <row r="67" spans="1:42" s="192" customFormat="1" ht="15.75" customHeight="1">
      <c r="A67" s="178"/>
      <c r="B67" s="193">
        <v>43</v>
      </c>
      <c r="C67" s="195" t="s">
        <v>64</v>
      </c>
      <c r="D67" s="189">
        <v>2.2000000000000002</v>
      </c>
      <c r="E67" s="189" t="e">
        <f>#REF!</f>
        <v>#REF!</v>
      </c>
      <c r="F67" s="180">
        <v>3440.317</v>
      </c>
      <c r="G67" s="180">
        <v>2458.36</v>
      </c>
      <c r="H67" s="182">
        <f t="shared" si="8"/>
        <v>981.95699999999988</v>
      </c>
      <c r="I67" s="189">
        <v>201336.62643999999</v>
      </c>
      <c r="J67" s="189">
        <v>0</v>
      </c>
      <c r="K67" s="189">
        <v>201336.62643999999</v>
      </c>
      <c r="L67" s="182">
        <f t="shared" si="9"/>
        <v>3322.0543362600001</v>
      </c>
      <c r="M67" s="180">
        <v>985.25699999999995</v>
      </c>
      <c r="N67" s="181">
        <v>804.7</v>
      </c>
      <c r="O67" s="183">
        <f t="shared" si="10"/>
        <v>4304.0113362600005</v>
      </c>
      <c r="P67" s="183">
        <f t="shared" si="11"/>
        <v>3499.3113362600006</v>
      </c>
      <c r="Q67" s="184"/>
      <c r="R67" s="190"/>
      <c r="S67" s="197">
        <f t="shared" si="2"/>
        <v>3499.3113362600006</v>
      </c>
      <c r="T67" s="246"/>
      <c r="U67" s="174">
        <v>286.3</v>
      </c>
      <c r="V67" s="175">
        <f t="shared" si="22"/>
        <v>222.14017000000001</v>
      </c>
      <c r="W67" s="176">
        <f t="shared" si="23"/>
        <v>3785.6113362600008</v>
      </c>
      <c r="X67" s="143"/>
      <c r="Y67" s="183"/>
      <c r="Z67" s="128"/>
      <c r="AA67" s="143">
        <f t="shared" si="24"/>
        <v>804.7</v>
      </c>
      <c r="AB67" s="128"/>
      <c r="AC67" s="221">
        <f t="shared" si="25"/>
        <v>0.18696512093744844</v>
      </c>
      <c r="AE67" s="183"/>
      <c r="AF67" s="183"/>
      <c r="AG67" s="183"/>
      <c r="AI67" s="183"/>
      <c r="AJ67" s="183"/>
      <c r="AK67" s="183"/>
      <c r="AM67" s="227">
        <v>222.1</v>
      </c>
    </row>
    <row r="68" spans="1:42">
      <c r="A68" s="178"/>
      <c r="B68" s="193">
        <v>44</v>
      </c>
      <c r="C68" s="195" t="s">
        <v>65</v>
      </c>
      <c r="D68" s="189">
        <v>2.2000000000000002</v>
      </c>
      <c r="E68" s="189">
        <v>2169.7809999999999</v>
      </c>
      <c r="F68" s="180">
        <v>43.985999999999997</v>
      </c>
      <c r="G68" s="180">
        <v>43.985999999999997</v>
      </c>
      <c r="H68" s="182">
        <f t="shared" si="8"/>
        <v>0</v>
      </c>
      <c r="I68" s="189">
        <v>1870.34664</v>
      </c>
      <c r="J68" s="189">
        <v>0</v>
      </c>
      <c r="K68" s="189">
        <v>1870.34664</v>
      </c>
      <c r="L68" s="182">
        <f t="shared" si="9"/>
        <v>30.86071956</v>
      </c>
      <c r="M68" s="180">
        <v>0</v>
      </c>
      <c r="N68" s="181">
        <v>41.2</v>
      </c>
      <c r="O68" s="183">
        <f t="shared" si="10"/>
        <v>30.86071956</v>
      </c>
      <c r="P68" s="183">
        <f t="shared" si="11"/>
        <v>-10.339280440000003</v>
      </c>
      <c r="Q68" s="231"/>
      <c r="R68" s="143"/>
      <c r="S68" s="185"/>
      <c r="T68" s="186">
        <f>P68</f>
        <v>-10.339280440000003</v>
      </c>
      <c r="U68" s="174">
        <v>11.82</v>
      </c>
      <c r="V68" s="175">
        <f t="shared" si="22"/>
        <v>9.1711380000000009</v>
      </c>
      <c r="W68" s="176">
        <f t="shared" si="23"/>
        <v>1.4807195599999972</v>
      </c>
      <c r="X68" s="143"/>
      <c r="Y68" s="183"/>
      <c r="AA68" s="143">
        <f t="shared" si="24"/>
        <v>41.2</v>
      </c>
      <c r="AC68" s="221">
        <f t="shared" si="25"/>
        <v>1.3350304395818826</v>
      </c>
      <c r="AE68" s="183"/>
      <c r="AF68" s="183"/>
      <c r="AG68" s="183"/>
      <c r="AI68" s="183"/>
      <c r="AJ68" s="183"/>
      <c r="AK68" s="183"/>
      <c r="AM68" s="187">
        <v>9.1999999999999993</v>
      </c>
    </row>
    <row r="69" spans="1:42" ht="15.75" customHeight="1">
      <c r="A69" s="178"/>
      <c r="B69" s="193">
        <v>45</v>
      </c>
      <c r="C69" s="195" t="s">
        <v>66</v>
      </c>
      <c r="D69" s="189">
        <v>2.2000000000000002</v>
      </c>
      <c r="E69" s="189" t="e">
        <f>#REF!</f>
        <v>#REF!</v>
      </c>
      <c r="F69" s="180">
        <v>5996.2529999999997</v>
      </c>
      <c r="G69" s="180">
        <v>5447.18786</v>
      </c>
      <c r="H69" s="180">
        <v>549.0651399999997</v>
      </c>
      <c r="I69" s="189">
        <v>256078.82055999999</v>
      </c>
      <c r="J69" s="189">
        <v>0</v>
      </c>
      <c r="K69" s="189">
        <f>I69</f>
        <v>256078.82055999999</v>
      </c>
      <c r="L69" s="182">
        <f t="shared" si="9"/>
        <v>4225.30053924</v>
      </c>
      <c r="M69" s="180">
        <v>671.55799999999999</v>
      </c>
      <c r="N69" s="181">
        <v>4821.2</v>
      </c>
      <c r="O69" s="183">
        <f t="shared" si="10"/>
        <v>4774.3656792399997</v>
      </c>
      <c r="P69" s="183">
        <f t="shared" si="11"/>
        <v>-46.834320760000082</v>
      </c>
      <c r="Q69" s="184"/>
      <c r="R69" s="143"/>
      <c r="S69" s="185"/>
      <c r="T69" s="186">
        <f>P69</f>
        <v>-46.834320760000082</v>
      </c>
      <c r="U69" s="174">
        <v>737.01</v>
      </c>
      <c r="V69" s="175">
        <f t="shared" si="22"/>
        <v>571.84605899999997</v>
      </c>
      <c r="W69" s="176">
        <f t="shared" si="23"/>
        <v>690.17567923999991</v>
      </c>
      <c r="X69" s="143"/>
      <c r="Y69" s="183"/>
      <c r="AA69" s="143">
        <f t="shared" si="24"/>
        <v>4821.2</v>
      </c>
      <c r="AC69" s="221">
        <f t="shared" si="25"/>
        <v>1.0098095378331924</v>
      </c>
      <c r="AE69" s="183"/>
      <c r="AF69" s="183"/>
      <c r="AG69" s="183"/>
      <c r="AI69" s="183"/>
      <c r="AJ69" s="183"/>
      <c r="AK69" s="183"/>
      <c r="AM69" s="227">
        <v>571.79999999999995</v>
      </c>
    </row>
    <row r="70" spans="1:42">
      <c r="A70" s="178"/>
      <c r="B70" s="193">
        <v>46</v>
      </c>
      <c r="C70" s="195" t="s">
        <v>67</v>
      </c>
      <c r="D70" s="189">
        <v>2.2000000000000002</v>
      </c>
      <c r="E70" s="189">
        <v>690.46099000000004</v>
      </c>
      <c r="F70" s="180">
        <v>17.375</v>
      </c>
      <c r="G70" s="180">
        <v>17.375</v>
      </c>
      <c r="H70" s="182">
        <f t="shared" si="8"/>
        <v>0</v>
      </c>
      <c r="I70" s="189">
        <v>1063.5280600000001</v>
      </c>
      <c r="J70" s="189">
        <v>0</v>
      </c>
      <c r="K70" s="189">
        <v>1063.5280600000001</v>
      </c>
      <c r="L70" s="182">
        <f t="shared" si="9"/>
        <v>17.548212990000003</v>
      </c>
      <c r="M70" s="180">
        <v>0</v>
      </c>
      <c r="N70" s="181">
        <v>20.399999999999999</v>
      </c>
      <c r="O70" s="183">
        <f t="shared" si="10"/>
        <v>17.548212990000003</v>
      </c>
      <c r="P70" s="183">
        <f t="shared" si="11"/>
        <v>-2.8517870099999953</v>
      </c>
      <c r="Q70" s="184"/>
      <c r="R70" s="143"/>
      <c r="S70" s="185"/>
      <c r="T70" s="186">
        <f>P70</f>
        <v>-2.8517870099999953</v>
      </c>
      <c r="U70" s="174"/>
      <c r="V70" s="175">
        <f t="shared" si="22"/>
        <v>0</v>
      </c>
      <c r="W70" s="232">
        <f t="shared" si="23"/>
        <v>-2.8517870099999953</v>
      </c>
      <c r="X70" s="143">
        <f>W70</f>
        <v>-2.8517870099999953</v>
      </c>
      <c r="Y70" s="183"/>
      <c r="AA70" s="143">
        <f t="shared" si="24"/>
        <v>20.399999999999999</v>
      </c>
      <c r="AC70" s="221">
        <f t="shared" si="25"/>
        <v>1.1625115338881007</v>
      </c>
      <c r="AE70" s="183"/>
      <c r="AF70" s="183"/>
      <c r="AG70" s="183"/>
      <c r="AI70" s="183"/>
      <c r="AJ70" s="183"/>
      <c r="AK70" s="183"/>
      <c r="AM70" s="232">
        <v>0</v>
      </c>
    </row>
    <row r="71" spans="1:42" ht="78.75">
      <c r="A71" s="178"/>
      <c r="B71" s="193">
        <v>47</v>
      </c>
      <c r="C71" s="195" t="s">
        <v>68</v>
      </c>
      <c r="D71" s="189">
        <v>2.2000000000000002</v>
      </c>
      <c r="E71" s="189">
        <v>867700.49</v>
      </c>
      <c r="F71" s="180">
        <v>0</v>
      </c>
      <c r="G71" s="180">
        <v>0</v>
      </c>
      <c r="H71" s="182">
        <f t="shared" si="8"/>
        <v>0</v>
      </c>
      <c r="I71" s="189">
        <v>852772.70465999993</v>
      </c>
      <c r="J71" s="189">
        <v>0</v>
      </c>
      <c r="K71" s="189">
        <v>0</v>
      </c>
      <c r="L71" s="182">
        <v>0</v>
      </c>
      <c r="M71" s="180">
        <v>0</v>
      </c>
      <c r="N71" s="181">
        <v>200</v>
      </c>
      <c r="O71" s="183">
        <f t="shared" si="10"/>
        <v>0</v>
      </c>
      <c r="P71" s="183">
        <f t="shared" si="11"/>
        <v>-200</v>
      </c>
      <c r="Q71" s="231" t="s">
        <v>123</v>
      </c>
      <c r="R71" s="143"/>
      <c r="S71" s="185"/>
      <c r="T71" s="186">
        <f>P71</f>
        <v>-200</v>
      </c>
      <c r="U71" s="174">
        <v>8799.31</v>
      </c>
      <c r="V71" s="175">
        <f t="shared" si="22"/>
        <v>6827.3846289999992</v>
      </c>
      <c r="W71" s="176">
        <f t="shared" si="23"/>
        <v>8599.31</v>
      </c>
      <c r="Y71" s="183"/>
      <c r="AA71" s="143">
        <f t="shared" si="24"/>
        <v>200</v>
      </c>
      <c r="AC71" s="221"/>
      <c r="AE71" s="183"/>
      <c r="AF71" s="183"/>
      <c r="AG71" s="183"/>
      <c r="AI71" s="183"/>
      <c r="AJ71" s="183"/>
      <c r="AK71" s="183"/>
      <c r="AM71" s="247">
        <v>6827.5</v>
      </c>
    </row>
    <row r="72" spans="1:42">
      <c r="A72" s="178"/>
      <c r="B72" s="193">
        <v>48</v>
      </c>
      <c r="C72" s="195" t="s">
        <v>69</v>
      </c>
      <c r="D72" s="189">
        <v>2.2000000000000002</v>
      </c>
      <c r="E72" s="189">
        <v>73189.710229999997</v>
      </c>
      <c r="F72" s="180">
        <v>2464.5880000000002</v>
      </c>
      <c r="G72" s="180">
        <v>1650.104</v>
      </c>
      <c r="H72" s="182">
        <f t="shared" si="8"/>
        <v>814.48400000000015</v>
      </c>
      <c r="I72" s="189">
        <v>153976.68393999999</v>
      </c>
      <c r="J72" s="189">
        <v>0</v>
      </c>
      <c r="K72" s="189">
        <v>153976.68393999999</v>
      </c>
      <c r="L72" s="182">
        <f t="shared" si="9"/>
        <v>2540.6152850099998</v>
      </c>
      <c r="M72" s="180">
        <v>814.48400000000004</v>
      </c>
      <c r="N72" s="181">
        <v>2342.6</v>
      </c>
      <c r="O72" s="183">
        <f t="shared" si="10"/>
        <v>3355.0992850100001</v>
      </c>
      <c r="P72" s="183">
        <f t="shared" si="11"/>
        <v>1012.4992850100002</v>
      </c>
      <c r="Q72" s="184"/>
      <c r="R72" s="143"/>
      <c r="S72" s="197">
        <f>P72</f>
        <v>1012.4992850100002</v>
      </c>
      <c r="T72" s="198"/>
      <c r="U72" s="174">
        <v>30.05</v>
      </c>
      <c r="V72" s="175">
        <f>U72/12*9+U72*0.0259</f>
        <v>23.315795000000001</v>
      </c>
      <c r="W72" s="176">
        <f t="shared" si="23"/>
        <v>1042.5492850100002</v>
      </c>
      <c r="Y72" s="183"/>
      <c r="AA72" s="143">
        <f t="shared" si="24"/>
        <v>2342.6</v>
      </c>
      <c r="AC72" s="221">
        <f>AA72/(L72+H72)</f>
        <v>0.69822076815023904</v>
      </c>
      <c r="AE72" s="183"/>
      <c r="AF72" s="183"/>
      <c r="AG72" s="183"/>
      <c r="AI72" s="183"/>
      <c r="AJ72" s="183"/>
      <c r="AK72" s="183"/>
      <c r="AM72" s="247">
        <v>23.3</v>
      </c>
    </row>
    <row r="73" spans="1:42" ht="158.25" thickBot="1">
      <c r="A73" s="248"/>
      <c r="B73" s="193">
        <v>49</v>
      </c>
      <c r="C73" s="195" t="s">
        <v>72</v>
      </c>
      <c r="D73" s="189">
        <v>2.2000000000000002</v>
      </c>
      <c r="E73" s="189">
        <v>14533.44346</v>
      </c>
      <c r="F73" s="180">
        <v>0</v>
      </c>
      <c r="G73" s="180">
        <v>0</v>
      </c>
      <c r="H73" s="182">
        <f t="shared" si="8"/>
        <v>0</v>
      </c>
      <c r="I73" s="189">
        <v>13623.91224</v>
      </c>
      <c r="J73" s="189">
        <v>0</v>
      </c>
      <c r="K73" s="189">
        <v>0</v>
      </c>
      <c r="L73" s="182">
        <v>0</v>
      </c>
      <c r="M73" s="180">
        <v>0</v>
      </c>
      <c r="N73" s="181">
        <v>0</v>
      </c>
      <c r="O73" s="183">
        <f t="shared" si="10"/>
        <v>0</v>
      </c>
      <c r="P73" s="183">
        <f t="shared" si="11"/>
        <v>0</v>
      </c>
      <c r="Q73" s="231" t="s">
        <v>124</v>
      </c>
      <c r="R73" s="143"/>
      <c r="S73" s="249">
        <f>P73</f>
        <v>0</v>
      </c>
      <c r="T73" s="250"/>
      <c r="U73" s="174"/>
      <c r="V73" s="175"/>
      <c r="W73" s="176">
        <f t="shared" si="23"/>
        <v>0</v>
      </c>
      <c r="Y73" s="183"/>
      <c r="AA73" s="143">
        <f t="shared" si="24"/>
        <v>0</v>
      </c>
      <c r="AC73" s="221"/>
      <c r="AE73" s="183"/>
      <c r="AF73" s="183"/>
      <c r="AG73" s="183"/>
      <c r="AI73" s="183"/>
      <c r="AJ73" s="183"/>
      <c r="AK73" s="183"/>
      <c r="AM73" s="187">
        <f>V73</f>
        <v>0</v>
      </c>
    </row>
    <row r="74" spans="1:42" s="211" customFormat="1" ht="25.5" customHeight="1" thickBot="1">
      <c r="A74" s="201"/>
      <c r="B74" s="202"/>
      <c r="C74" s="203" t="s">
        <v>125</v>
      </c>
      <c r="D74" s="204"/>
      <c r="E74" s="204" t="e">
        <f>SUM(E56:E73)</f>
        <v>#REF!</v>
      </c>
      <c r="F74" s="204">
        <f t="shared" ref="F74:P74" si="26">SUM(F56:F73)</f>
        <v>20596.389279999999</v>
      </c>
      <c r="G74" s="204">
        <f t="shared" si="26"/>
        <v>16728.757140000002</v>
      </c>
      <c r="H74" s="204">
        <f t="shared" si="26"/>
        <v>3867.6321399999997</v>
      </c>
      <c r="I74" s="204">
        <f t="shared" si="26"/>
        <v>10226687.848210001</v>
      </c>
      <c r="J74" s="204">
        <f t="shared" si="26"/>
        <v>0</v>
      </c>
      <c r="K74" s="204">
        <f t="shared" si="26"/>
        <v>1268972.0738199998</v>
      </c>
      <c r="L74" s="204">
        <f t="shared" si="26"/>
        <v>20938.03921803</v>
      </c>
      <c r="M74" s="204">
        <f t="shared" si="26"/>
        <v>3668.884</v>
      </c>
      <c r="N74" s="204">
        <f t="shared" si="26"/>
        <v>21454.2</v>
      </c>
      <c r="O74" s="204">
        <f t="shared" si="26"/>
        <v>24805.671358030002</v>
      </c>
      <c r="P74" s="204">
        <f t="shared" si="26"/>
        <v>3351.4713580300008</v>
      </c>
      <c r="Q74" s="205"/>
      <c r="R74" s="206"/>
      <c r="S74" s="207">
        <f t="shared" ref="S74:Y74" si="27">SUM(S56:S73)</f>
        <v>8597.6793116450008</v>
      </c>
      <c r="T74" s="208">
        <f t="shared" si="27"/>
        <v>-5246.2079536150004</v>
      </c>
      <c r="U74" s="209">
        <f t="shared" si="27"/>
        <v>12527.73</v>
      </c>
      <c r="V74" s="210">
        <f t="shared" si="27"/>
        <v>9720.2657070000005</v>
      </c>
      <c r="W74" s="204">
        <f t="shared" si="27"/>
        <v>15879.201358029999</v>
      </c>
      <c r="X74" s="204">
        <f t="shared" si="27"/>
        <v>-4273.2151466550004</v>
      </c>
      <c r="Y74" s="204">
        <f t="shared" si="27"/>
        <v>0</v>
      </c>
      <c r="AE74" s="204">
        <f>SUM(AE56:AE73)</f>
        <v>0</v>
      </c>
      <c r="AF74" s="204">
        <f>SUM(AF56:AF73)</f>
        <v>0</v>
      </c>
      <c r="AG74" s="204">
        <f>SUM(AG56:AG73)</f>
        <v>0</v>
      </c>
      <c r="AI74" s="204"/>
      <c r="AJ74" s="204"/>
      <c r="AK74" s="204"/>
      <c r="AM74" s="204">
        <f>SUM(AM56:AM73)</f>
        <v>9395.7999999999993</v>
      </c>
      <c r="AO74" s="206"/>
      <c r="AP74" s="251"/>
    </row>
    <row r="75" spans="1:42" ht="47.25" customHeight="1" thickBot="1">
      <c r="A75" s="252"/>
      <c r="B75" s="253"/>
      <c r="C75" s="254" t="s">
        <v>126</v>
      </c>
      <c r="D75" s="255"/>
      <c r="E75" s="255"/>
      <c r="F75" s="256"/>
      <c r="G75" s="256"/>
      <c r="H75" s="257"/>
      <c r="I75" s="255"/>
      <c r="J75" s="255"/>
      <c r="K75" s="255"/>
      <c r="L75" s="257"/>
      <c r="M75" s="256"/>
      <c r="N75" s="258">
        <v>25171</v>
      </c>
      <c r="O75" s="183">
        <f t="shared" si="10"/>
        <v>0</v>
      </c>
      <c r="P75" s="183">
        <f t="shared" si="11"/>
        <v>-25171</v>
      </c>
      <c r="Q75" s="231"/>
      <c r="R75" s="143"/>
      <c r="S75" s="259"/>
      <c r="T75" s="260">
        <f>P75</f>
        <v>-25171</v>
      </c>
      <c r="U75" s="174"/>
      <c r="V75" s="175"/>
      <c r="W75" s="176">
        <f>U75+P75</f>
        <v>-25171</v>
      </c>
      <c r="Y75" s="183"/>
      <c r="AE75" s="183"/>
      <c r="AF75" s="183"/>
      <c r="AG75" s="183"/>
      <c r="AI75" s="183"/>
      <c r="AJ75" s="183"/>
      <c r="AK75" s="183"/>
      <c r="AM75" s="183"/>
    </row>
    <row r="76" spans="1:42" s="211" customFormat="1" ht="25.5" customHeight="1" thickBot="1">
      <c r="A76" s="201"/>
      <c r="B76" s="202"/>
      <c r="C76" s="203" t="s">
        <v>127</v>
      </c>
      <c r="D76" s="204"/>
      <c r="E76" s="204" t="e">
        <f>E7+E15+E55+E74+E75</f>
        <v>#REF!</v>
      </c>
      <c r="F76" s="204">
        <f t="shared" ref="F76:P76" si="28">F7+F15+F55+F74+F75</f>
        <v>141008.38810199997</v>
      </c>
      <c r="G76" s="204">
        <f t="shared" si="28"/>
        <v>119413.37048999999</v>
      </c>
      <c r="H76" s="204">
        <f t="shared" si="28"/>
        <v>21595.017611999989</v>
      </c>
      <c r="I76" s="204">
        <f t="shared" si="28"/>
        <v>16747061.016570002</v>
      </c>
      <c r="J76" s="204">
        <f t="shared" si="28"/>
        <v>0</v>
      </c>
      <c r="K76" s="204">
        <f t="shared" si="28"/>
        <v>7789345.2421799991</v>
      </c>
      <c r="L76" s="204">
        <f t="shared" si="28"/>
        <v>128524.19649597</v>
      </c>
      <c r="M76" s="204">
        <f t="shared" si="28"/>
        <v>15843.464170000003</v>
      </c>
      <c r="N76" s="204">
        <f t="shared" si="28"/>
        <v>114958.5</v>
      </c>
      <c r="O76" s="204">
        <f t="shared" si="28"/>
        <v>150119.21410797001</v>
      </c>
      <c r="P76" s="204">
        <f t="shared" si="28"/>
        <v>35160.714107970016</v>
      </c>
      <c r="Q76" s="205"/>
      <c r="R76" s="206"/>
      <c r="S76" s="207">
        <f>S7+S15+S55+S74+S75</f>
        <v>73367.11588644002</v>
      </c>
      <c r="T76" s="208">
        <f>T7+T15+T55+T74+T75</f>
        <v>-38206.401778469997</v>
      </c>
      <c r="U76" s="209">
        <f>U7+U15+U55+U74+U75</f>
        <v>70890.55</v>
      </c>
      <c r="V76" s="210"/>
      <c r="W76" s="204">
        <f>W7+W15+W55+W74+W75</f>
        <v>106051.26410797003</v>
      </c>
      <c r="X76" s="204">
        <f>X7+X15+X55+X74+X75</f>
        <v>-9090.3336639249992</v>
      </c>
      <c r="Y76" s="204">
        <f>Y7+Y15+Y55+Y74+Y75</f>
        <v>49235824.442614786</v>
      </c>
      <c r="AE76" s="204">
        <f>AE7+AE15+AE55+AE74+AE75</f>
        <v>124192.7459583</v>
      </c>
      <c r="AF76" s="204">
        <f>AF7+AF15+AF55+AF74+AF75</f>
        <v>124954.39673621458</v>
      </c>
      <c r="AG76" s="204">
        <f>AG7+AG15+AG55+AG74+AG75</f>
        <v>57910.696736214588</v>
      </c>
      <c r="AI76" s="204"/>
      <c r="AJ76" s="204"/>
      <c r="AK76" s="204"/>
      <c r="AM76" s="204"/>
    </row>
    <row r="77" spans="1:42" ht="15.75" customHeight="1">
      <c r="D77" s="143"/>
      <c r="E77" s="143" t="e">
        <f>E76-'[6]прил.1 '!E66</f>
        <v>#REF!</v>
      </c>
      <c r="F77" s="143">
        <f>F76-'[6]прил.1 '!F66</f>
        <v>0</v>
      </c>
      <c r="G77" s="143">
        <f>G76-'[6]прил.1 '!G66</f>
        <v>0</v>
      </c>
      <c r="H77" s="143">
        <f>H76-'[6]прил.1 '!H66</f>
        <v>0</v>
      </c>
      <c r="I77" s="143">
        <f>I76-'[6]прил.1 '!I66</f>
        <v>0</v>
      </c>
      <c r="J77" s="143">
        <f>J76-'[6]прил.1 '!J66</f>
        <v>0</v>
      </c>
      <c r="K77" s="143">
        <f>K76-'[6]прил.1 '!K66</f>
        <v>0</v>
      </c>
      <c r="L77" s="143">
        <f>L76-'[6]прил.1 '!L66</f>
        <v>0</v>
      </c>
      <c r="M77" s="143">
        <f>M76-'[6]прил.1 '!M66</f>
        <v>0</v>
      </c>
      <c r="N77" s="143">
        <f>N76-'[6]прил.1 '!N66</f>
        <v>-1671.8999999999942</v>
      </c>
      <c r="O77" s="143">
        <f>O76-'[6]прил.1 '!O66</f>
        <v>0</v>
      </c>
      <c r="P77" s="143">
        <f>P76-'[6]прил.1 '!P66</f>
        <v>1671.9000000000015</v>
      </c>
      <c r="Q77" s="143"/>
      <c r="R77" s="143"/>
      <c r="U77" s="261"/>
      <c r="V77" s="143"/>
      <c r="W77" s="262"/>
    </row>
    <row r="78" spans="1:42">
      <c r="H78" s="263"/>
      <c r="I78" s="264"/>
      <c r="J78" s="264"/>
      <c r="K78" s="264"/>
      <c r="L78" s="264"/>
      <c r="M78" s="265"/>
      <c r="AI78" s="471">
        <f>SUM(AI55:AJ55)</f>
        <v>57910.7</v>
      </c>
      <c r="AJ78" s="471"/>
    </row>
    <row r="79" spans="1:42" ht="15.75" customHeight="1">
      <c r="H79" s="263"/>
      <c r="I79" s="264"/>
      <c r="J79" s="264"/>
      <c r="K79" s="264"/>
      <c r="L79" s="264"/>
      <c r="M79" s="143" t="s">
        <v>128</v>
      </c>
      <c r="N79" s="266">
        <f>N7</f>
        <v>1200</v>
      </c>
      <c r="O79" s="267">
        <f>O7</f>
        <v>914.85820470000021</v>
      </c>
      <c r="P79" s="267">
        <f>P7</f>
        <v>-285.14179529999979</v>
      </c>
      <c r="AI79" s="143">
        <f>AI78-P86</f>
        <v>-1.8921574999694712E-2</v>
      </c>
    </row>
    <row r="80" spans="1:42">
      <c r="I80" s="263"/>
      <c r="J80" s="263"/>
      <c r="K80" s="264"/>
      <c r="L80" s="264"/>
      <c r="M80" s="268" t="s">
        <v>129</v>
      </c>
      <c r="N80" s="266">
        <f>SUM(N15)</f>
        <v>89.600000000000009</v>
      </c>
      <c r="O80" s="267">
        <f>SUM(O15)</f>
        <v>205.93858693999999</v>
      </c>
      <c r="P80" s="267">
        <f>SUM(P15)</f>
        <v>116.33858693999998</v>
      </c>
    </row>
    <row r="81" spans="13:39">
      <c r="M81" s="128" t="s">
        <v>130</v>
      </c>
      <c r="N81" s="266">
        <f>SUM(N56:N72)</f>
        <v>21454.2</v>
      </c>
      <c r="O81" s="267">
        <f>SUM(O56:O72)</f>
        <v>24805.671358030002</v>
      </c>
      <c r="P81" s="267">
        <f>SUM(P56:P72)</f>
        <v>3351.4713580300008</v>
      </c>
      <c r="U81" s="130" t="s">
        <v>131</v>
      </c>
      <c r="V81" s="269">
        <f>43524.6</f>
        <v>43524.6</v>
      </c>
    </row>
    <row r="82" spans="13:39">
      <c r="M82" s="143" t="s">
        <v>131</v>
      </c>
      <c r="N82" s="266">
        <f>SUM(N16:N54)-N80+N63</f>
        <v>68611.899999999994</v>
      </c>
      <c r="O82" s="267">
        <f>SUM(O16:O54)-O80+O63</f>
        <v>125204.03375612501</v>
      </c>
      <c r="P82" s="267">
        <f>SUM(P16:P54)-P80+P63</f>
        <v>56592.133756125011</v>
      </c>
      <c r="U82" s="130" t="s">
        <v>130</v>
      </c>
      <c r="V82" s="269">
        <f>9395.8</f>
        <v>9395.7999999999993</v>
      </c>
    </row>
    <row r="83" spans="13:39" ht="15.75" customHeight="1" thickBot="1">
      <c r="P83" s="128">
        <f>P76/N82</f>
        <v>0.51245795711778885</v>
      </c>
      <c r="Q83" s="143"/>
    </row>
    <row r="84" spans="13:39" ht="16.5" thickBot="1">
      <c r="O84" s="270" t="s">
        <v>132</v>
      </c>
      <c r="P84" s="271">
        <f>[6]прил.2!I11</f>
        <v>33488.81410797</v>
      </c>
      <c r="Q84" s="143"/>
    </row>
    <row r="85" spans="13:39" ht="16.5" thickBot="1">
      <c r="O85" s="270" t="s">
        <v>133</v>
      </c>
      <c r="P85" s="272">
        <f>N75-P62</f>
        <v>24421.904813605001</v>
      </c>
      <c r="Q85" s="128" t="e">
        <f>P84/P89</f>
        <v>#DIV/0!</v>
      </c>
      <c r="Y85" s="143"/>
      <c r="AE85" s="143"/>
      <c r="AF85" s="143"/>
      <c r="AG85" s="143"/>
      <c r="AI85" s="143"/>
      <c r="AJ85" s="143"/>
      <c r="AK85" s="143"/>
      <c r="AM85" s="143"/>
    </row>
    <row r="86" spans="13:39">
      <c r="O86" s="128" t="s">
        <v>134</v>
      </c>
      <c r="P86" s="143">
        <f>SUM(P84:P85)</f>
        <v>57910.718921574997</v>
      </c>
      <c r="Y86" s="143"/>
      <c r="AE86" s="143"/>
      <c r="AF86" s="143"/>
      <c r="AG86" s="143"/>
      <c r="AI86" s="143"/>
      <c r="AJ86" s="143"/>
      <c r="AK86" s="143"/>
      <c r="AM86" s="143"/>
    </row>
    <row r="87" spans="13:39" ht="15.75" customHeight="1">
      <c r="P87" s="143">
        <f>P86-P55</f>
        <v>761.6729632749848</v>
      </c>
      <c r="Q87" s="143"/>
      <c r="Y87" s="221"/>
      <c r="AE87" s="221"/>
      <c r="AF87" s="221"/>
      <c r="AG87" s="221"/>
      <c r="AI87" s="221"/>
      <c r="AJ87" s="221"/>
      <c r="AK87" s="221"/>
      <c r="AM87" s="221"/>
    </row>
    <row r="89" spans="13:39">
      <c r="P89" s="143"/>
      <c r="Y89" s="143"/>
      <c r="AE89" s="143"/>
      <c r="AF89" s="143"/>
      <c r="AG89" s="143"/>
      <c r="AI89" s="143"/>
      <c r="AJ89" s="143"/>
      <c r="AK89" s="143"/>
      <c r="AM89" s="143"/>
    </row>
    <row r="90" spans="13:39">
      <c r="W90" s="262"/>
    </row>
    <row r="91" spans="13:39" ht="15.75" customHeight="1">
      <c r="W91" s="262"/>
      <c r="Y91" s="221"/>
      <c r="AE91" s="221"/>
      <c r="AF91" s="221"/>
      <c r="AG91" s="221"/>
      <c r="AI91" s="221"/>
      <c r="AJ91" s="221"/>
      <c r="AK91" s="221"/>
      <c r="AM91" s="221"/>
    </row>
    <row r="92" spans="13:39">
      <c r="W92" s="262"/>
    </row>
    <row r="93" spans="13:39" ht="15.75" customHeight="1">
      <c r="W93" s="262"/>
    </row>
    <row r="95" spans="13:39">
      <c r="P95" s="143"/>
    </row>
  </sheetData>
  <mergeCells count="27">
    <mergeCell ref="S4:T4"/>
    <mergeCell ref="B1:M1"/>
    <mergeCell ref="B2:M2"/>
    <mergeCell ref="A4:B5"/>
    <mergeCell ref="C4:C5"/>
    <mergeCell ref="D4:D5"/>
    <mergeCell ref="E4:E5"/>
    <mergeCell ref="F4:H4"/>
    <mergeCell ref="I4:I5"/>
    <mergeCell ref="J4:J5"/>
    <mergeCell ref="K4:K5"/>
    <mergeCell ref="AJ4:AJ5"/>
    <mergeCell ref="AK4:AK5"/>
    <mergeCell ref="AM4:AM5"/>
    <mergeCell ref="A6:B6"/>
    <mergeCell ref="AI78:AJ78"/>
    <mergeCell ref="U4:V4"/>
    <mergeCell ref="W4:W5"/>
    <mergeCell ref="AE4:AE5"/>
    <mergeCell ref="AF4:AF5"/>
    <mergeCell ref="AG4:AG5"/>
    <mergeCell ref="AI4:AI5"/>
    <mergeCell ref="L4:M4"/>
    <mergeCell ref="N4:N5"/>
    <mergeCell ref="O4:O5"/>
    <mergeCell ref="P4:P5"/>
    <mergeCell ref="Q4:Q5"/>
  </mergeCells>
  <pageMargins left="0.31496062992125984" right="0.11811023622047245" top="0.35433070866141736" bottom="0.35433070866141736" header="0.31496062992125984" footer="0.31496062992125984"/>
  <pageSetup paperSize="8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95"/>
  <sheetViews>
    <sheetView zoomScale="71" zoomScaleNormal="71" workbookViewId="0">
      <pane xSplit="3" ySplit="6" topLeftCell="D55" activePane="bottomRight" state="frozen"/>
      <selection pane="topRight" activeCell="D1" sqref="D1"/>
      <selection pane="bottomLeft" activeCell="A5" sqref="A5"/>
      <selection pane="bottomRight" activeCell="N62" sqref="N62"/>
    </sheetView>
  </sheetViews>
  <sheetFormatPr defaultRowHeight="15.75"/>
  <cols>
    <col min="1" max="1" width="3.42578125" style="318" customWidth="1"/>
    <col min="2" max="2" width="4.42578125" style="318" customWidth="1"/>
    <col min="3" max="3" width="32" style="127" customWidth="1"/>
    <col min="4" max="4" width="10.42578125" style="127" customWidth="1"/>
    <col min="5" max="5" width="15.85546875" style="127" customWidth="1"/>
    <col min="6" max="6" width="14.42578125" style="127" customWidth="1"/>
    <col min="7" max="7" width="13" style="127" customWidth="1"/>
    <col min="8" max="8" width="14.85546875" style="127" customWidth="1"/>
    <col min="9" max="9" width="15.85546875" style="127" customWidth="1"/>
    <col min="10" max="10" width="16.5703125" style="127" customWidth="1"/>
    <col min="11" max="11" width="15" style="127" customWidth="1"/>
    <col min="12" max="12" width="13" style="127" customWidth="1"/>
    <col min="13" max="13" width="12.5703125" style="127" customWidth="1"/>
    <col min="14" max="14" width="13.5703125" style="127" customWidth="1"/>
    <col min="15" max="16" width="10.7109375" style="127" customWidth="1"/>
    <col min="17" max="17" width="13.140625" style="127" customWidth="1"/>
    <col min="18" max="23" width="14" style="127" customWidth="1"/>
    <col min="24" max="25" width="18.28515625" style="127" customWidth="1"/>
    <col min="26" max="26" width="33.7109375" style="127" customWidth="1"/>
    <col min="27" max="27" width="9.5703125" style="127" bestFit="1" customWidth="1"/>
    <col min="28" max="240" width="9.140625" style="127"/>
    <col min="241" max="241" width="3.42578125" style="127" customWidth="1"/>
    <col min="242" max="242" width="4.42578125" style="127" customWidth="1"/>
    <col min="243" max="243" width="32" style="127" customWidth="1"/>
    <col min="244" max="244" width="10.42578125" style="127" customWidth="1"/>
    <col min="245" max="245" width="15.85546875" style="127" customWidth="1"/>
    <col min="246" max="246" width="14.42578125" style="127" customWidth="1"/>
    <col min="247" max="247" width="13" style="127" customWidth="1"/>
    <col min="248" max="248" width="14.85546875" style="127" customWidth="1"/>
    <col min="249" max="249" width="15.85546875" style="127" customWidth="1"/>
    <col min="250" max="250" width="16.5703125" style="127" customWidth="1"/>
    <col min="251" max="251" width="15" style="127" customWidth="1"/>
    <col min="252" max="252" width="13" style="127" customWidth="1"/>
    <col min="253" max="253" width="12.5703125" style="127" customWidth="1"/>
    <col min="254" max="254" width="15.42578125" style="127" customWidth="1"/>
    <col min="255" max="255" width="13.140625" style="127" customWidth="1"/>
    <col min="256" max="256" width="14" style="127" customWidth="1"/>
    <col min="257" max="257" width="18.28515625" style="127" customWidth="1"/>
    <col min="258" max="258" width="1.28515625" style="127" customWidth="1"/>
    <col min="259" max="259" width="11" style="127" customWidth="1"/>
    <col min="260" max="260" width="11.7109375" style="127" customWidth="1"/>
    <col min="261" max="262" width="11" style="127" customWidth="1"/>
    <col min="263" max="263" width="12.42578125" style="127" customWidth="1"/>
    <col min="264" max="269" width="0" style="127" hidden="1" customWidth="1"/>
    <col min="270" max="270" width="1.42578125" style="127" customWidth="1"/>
    <col min="271" max="273" width="0" style="127" hidden="1" customWidth="1"/>
    <col min="274" max="274" width="1.28515625" style="127" customWidth="1"/>
    <col min="275" max="277" width="10.7109375" style="127" customWidth="1"/>
    <col min="278" max="278" width="2.140625" style="127" customWidth="1"/>
    <col min="279" max="279" width="11.140625" style="127" customWidth="1"/>
    <col min="280" max="280" width="13.42578125" style="127" customWidth="1"/>
    <col min="281" max="281" width="10" style="127" customWidth="1"/>
    <col min="282" max="282" width="14.140625" style="127" customWidth="1"/>
    <col min="283" max="283" width="9.5703125" style="127" bestFit="1" customWidth="1"/>
    <col min="284" max="496" width="9.140625" style="127"/>
    <col min="497" max="497" width="3.42578125" style="127" customWidth="1"/>
    <col min="498" max="498" width="4.42578125" style="127" customWidth="1"/>
    <col min="499" max="499" width="32" style="127" customWidth="1"/>
    <col min="500" max="500" width="10.42578125" style="127" customWidth="1"/>
    <col min="501" max="501" width="15.85546875" style="127" customWidth="1"/>
    <col min="502" max="502" width="14.42578125" style="127" customWidth="1"/>
    <col min="503" max="503" width="13" style="127" customWidth="1"/>
    <col min="504" max="504" width="14.85546875" style="127" customWidth="1"/>
    <col min="505" max="505" width="15.85546875" style="127" customWidth="1"/>
    <col min="506" max="506" width="16.5703125" style="127" customWidth="1"/>
    <col min="507" max="507" width="15" style="127" customWidth="1"/>
    <col min="508" max="508" width="13" style="127" customWidth="1"/>
    <col min="509" max="509" width="12.5703125" style="127" customWidth="1"/>
    <col min="510" max="510" width="15.42578125" style="127" customWidth="1"/>
    <col min="511" max="511" width="13.140625" style="127" customWidth="1"/>
    <col min="512" max="512" width="14" style="127" customWidth="1"/>
    <col min="513" max="513" width="18.28515625" style="127" customWidth="1"/>
    <col min="514" max="514" width="1.28515625" style="127" customWidth="1"/>
    <col min="515" max="515" width="11" style="127" customWidth="1"/>
    <col min="516" max="516" width="11.7109375" style="127" customWidth="1"/>
    <col min="517" max="518" width="11" style="127" customWidth="1"/>
    <col min="519" max="519" width="12.42578125" style="127" customWidth="1"/>
    <col min="520" max="525" width="0" style="127" hidden="1" customWidth="1"/>
    <col min="526" max="526" width="1.42578125" style="127" customWidth="1"/>
    <col min="527" max="529" width="0" style="127" hidden="1" customWidth="1"/>
    <col min="530" max="530" width="1.28515625" style="127" customWidth="1"/>
    <col min="531" max="533" width="10.7109375" style="127" customWidth="1"/>
    <col min="534" max="534" width="2.140625" style="127" customWidth="1"/>
    <col min="535" max="535" width="11.140625" style="127" customWidth="1"/>
    <col min="536" max="536" width="13.42578125" style="127" customWidth="1"/>
    <col min="537" max="537" width="10" style="127" customWidth="1"/>
    <col min="538" max="538" width="14.140625" style="127" customWidth="1"/>
    <col min="539" max="539" width="9.5703125" style="127" bestFit="1" customWidth="1"/>
    <col min="540" max="752" width="9.140625" style="127"/>
    <col min="753" max="753" width="3.42578125" style="127" customWidth="1"/>
    <col min="754" max="754" width="4.42578125" style="127" customWidth="1"/>
    <col min="755" max="755" width="32" style="127" customWidth="1"/>
    <col min="756" max="756" width="10.42578125" style="127" customWidth="1"/>
    <col min="757" max="757" width="15.85546875" style="127" customWidth="1"/>
    <col min="758" max="758" width="14.42578125" style="127" customWidth="1"/>
    <col min="759" max="759" width="13" style="127" customWidth="1"/>
    <col min="760" max="760" width="14.85546875" style="127" customWidth="1"/>
    <col min="761" max="761" width="15.85546875" style="127" customWidth="1"/>
    <col min="762" max="762" width="16.5703125" style="127" customWidth="1"/>
    <col min="763" max="763" width="15" style="127" customWidth="1"/>
    <col min="764" max="764" width="13" style="127" customWidth="1"/>
    <col min="765" max="765" width="12.5703125" style="127" customWidth="1"/>
    <col min="766" max="766" width="15.42578125" style="127" customWidth="1"/>
    <col min="767" max="767" width="13.140625" style="127" customWidth="1"/>
    <col min="768" max="768" width="14" style="127" customWidth="1"/>
    <col min="769" max="769" width="18.28515625" style="127" customWidth="1"/>
    <col min="770" max="770" width="1.28515625" style="127" customWidth="1"/>
    <col min="771" max="771" width="11" style="127" customWidth="1"/>
    <col min="772" max="772" width="11.7109375" style="127" customWidth="1"/>
    <col min="773" max="774" width="11" style="127" customWidth="1"/>
    <col min="775" max="775" width="12.42578125" style="127" customWidth="1"/>
    <col min="776" max="781" width="0" style="127" hidden="1" customWidth="1"/>
    <col min="782" max="782" width="1.42578125" style="127" customWidth="1"/>
    <col min="783" max="785" width="0" style="127" hidden="1" customWidth="1"/>
    <col min="786" max="786" width="1.28515625" style="127" customWidth="1"/>
    <col min="787" max="789" width="10.7109375" style="127" customWidth="1"/>
    <col min="790" max="790" width="2.140625" style="127" customWidth="1"/>
    <col min="791" max="791" width="11.140625" style="127" customWidth="1"/>
    <col min="792" max="792" width="13.42578125" style="127" customWidth="1"/>
    <col min="793" max="793" width="10" style="127" customWidth="1"/>
    <col min="794" max="794" width="14.140625" style="127" customWidth="1"/>
    <col min="795" max="795" width="9.5703125" style="127" bestFit="1" customWidth="1"/>
    <col min="796" max="1008" width="9.140625" style="127"/>
    <col min="1009" max="1009" width="3.42578125" style="127" customWidth="1"/>
    <col min="1010" max="1010" width="4.42578125" style="127" customWidth="1"/>
    <col min="1011" max="1011" width="32" style="127" customWidth="1"/>
    <col min="1012" max="1012" width="10.42578125" style="127" customWidth="1"/>
    <col min="1013" max="1013" width="15.85546875" style="127" customWidth="1"/>
    <col min="1014" max="1014" width="14.42578125" style="127" customWidth="1"/>
    <col min="1015" max="1015" width="13" style="127" customWidth="1"/>
    <col min="1016" max="1016" width="14.85546875" style="127" customWidth="1"/>
    <col min="1017" max="1017" width="15.85546875" style="127" customWidth="1"/>
    <col min="1018" max="1018" width="16.5703125" style="127" customWidth="1"/>
    <col min="1019" max="1019" width="15" style="127" customWidth="1"/>
    <col min="1020" max="1020" width="13" style="127" customWidth="1"/>
    <col min="1021" max="1021" width="12.5703125" style="127" customWidth="1"/>
    <col min="1022" max="1022" width="15.42578125" style="127" customWidth="1"/>
    <col min="1023" max="1023" width="13.140625" style="127" customWidth="1"/>
    <col min="1024" max="1024" width="14" style="127" customWidth="1"/>
    <col min="1025" max="1025" width="18.28515625" style="127" customWidth="1"/>
    <col min="1026" max="1026" width="1.28515625" style="127" customWidth="1"/>
    <col min="1027" max="1027" width="11" style="127" customWidth="1"/>
    <col min="1028" max="1028" width="11.7109375" style="127" customWidth="1"/>
    <col min="1029" max="1030" width="11" style="127" customWidth="1"/>
    <col min="1031" max="1031" width="12.42578125" style="127" customWidth="1"/>
    <col min="1032" max="1037" width="0" style="127" hidden="1" customWidth="1"/>
    <col min="1038" max="1038" width="1.42578125" style="127" customWidth="1"/>
    <col min="1039" max="1041" width="0" style="127" hidden="1" customWidth="1"/>
    <col min="1042" max="1042" width="1.28515625" style="127" customWidth="1"/>
    <col min="1043" max="1045" width="10.7109375" style="127" customWidth="1"/>
    <col min="1046" max="1046" width="2.140625" style="127" customWidth="1"/>
    <col min="1047" max="1047" width="11.140625" style="127" customWidth="1"/>
    <col min="1048" max="1048" width="13.42578125" style="127" customWidth="1"/>
    <col min="1049" max="1049" width="10" style="127" customWidth="1"/>
    <col min="1050" max="1050" width="14.140625" style="127" customWidth="1"/>
    <col min="1051" max="1051" width="9.5703125" style="127" bestFit="1" customWidth="1"/>
    <col min="1052" max="1264" width="9.140625" style="127"/>
    <col min="1265" max="1265" width="3.42578125" style="127" customWidth="1"/>
    <col min="1266" max="1266" width="4.42578125" style="127" customWidth="1"/>
    <col min="1267" max="1267" width="32" style="127" customWidth="1"/>
    <col min="1268" max="1268" width="10.42578125" style="127" customWidth="1"/>
    <col min="1269" max="1269" width="15.85546875" style="127" customWidth="1"/>
    <col min="1270" max="1270" width="14.42578125" style="127" customWidth="1"/>
    <col min="1271" max="1271" width="13" style="127" customWidth="1"/>
    <col min="1272" max="1272" width="14.85546875" style="127" customWidth="1"/>
    <col min="1273" max="1273" width="15.85546875" style="127" customWidth="1"/>
    <col min="1274" max="1274" width="16.5703125" style="127" customWidth="1"/>
    <col min="1275" max="1275" width="15" style="127" customWidth="1"/>
    <col min="1276" max="1276" width="13" style="127" customWidth="1"/>
    <col min="1277" max="1277" width="12.5703125" style="127" customWidth="1"/>
    <col min="1278" max="1278" width="15.42578125" style="127" customWidth="1"/>
    <col min="1279" max="1279" width="13.140625" style="127" customWidth="1"/>
    <col min="1280" max="1280" width="14" style="127" customWidth="1"/>
    <col min="1281" max="1281" width="18.28515625" style="127" customWidth="1"/>
    <col min="1282" max="1282" width="1.28515625" style="127" customWidth="1"/>
    <col min="1283" max="1283" width="11" style="127" customWidth="1"/>
    <col min="1284" max="1284" width="11.7109375" style="127" customWidth="1"/>
    <col min="1285" max="1286" width="11" style="127" customWidth="1"/>
    <col min="1287" max="1287" width="12.42578125" style="127" customWidth="1"/>
    <col min="1288" max="1293" width="0" style="127" hidden="1" customWidth="1"/>
    <col min="1294" max="1294" width="1.42578125" style="127" customWidth="1"/>
    <col min="1295" max="1297" width="0" style="127" hidden="1" customWidth="1"/>
    <col min="1298" max="1298" width="1.28515625" style="127" customWidth="1"/>
    <col min="1299" max="1301" width="10.7109375" style="127" customWidth="1"/>
    <col min="1302" max="1302" width="2.140625" style="127" customWidth="1"/>
    <col min="1303" max="1303" width="11.140625" style="127" customWidth="1"/>
    <col min="1304" max="1304" width="13.42578125" style="127" customWidth="1"/>
    <col min="1305" max="1305" width="10" style="127" customWidth="1"/>
    <col min="1306" max="1306" width="14.140625" style="127" customWidth="1"/>
    <col min="1307" max="1307" width="9.5703125" style="127" bestFit="1" customWidth="1"/>
    <col min="1308" max="1520" width="9.140625" style="127"/>
    <col min="1521" max="1521" width="3.42578125" style="127" customWidth="1"/>
    <col min="1522" max="1522" width="4.42578125" style="127" customWidth="1"/>
    <col min="1523" max="1523" width="32" style="127" customWidth="1"/>
    <col min="1524" max="1524" width="10.42578125" style="127" customWidth="1"/>
    <col min="1525" max="1525" width="15.85546875" style="127" customWidth="1"/>
    <col min="1526" max="1526" width="14.42578125" style="127" customWidth="1"/>
    <col min="1527" max="1527" width="13" style="127" customWidth="1"/>
    <col min="1528" max="1528" width="14.85546875" style="127" customWidth="1"/>
    <col min="1529" max="1529" width="15.85546875" style="127" customWidth="1"/>
    <col min="1530" max="1530" width="16.5703125" style="127" customWidth="1"/>
    <col min="1531" max="1531" width="15" style="127" customWidth="1"/>
    <col min="1532" max="1532" width="13" style="127" customWidth="1"/>
    <col min="1533" max="1533" width="12.5703125" style="127" customWidth="1"/>
    <col min="1534" max="1534" width="15.42578125" style="127" customWidth="1"/>
    <col min="1535" max="1535" width="13.140625" style="127" customWidth="1"/>
    <col min="1536" max="1536" width="14" style="127" customWidth="1"/>
    <col min="1537" max="1537" width="18.28515625" style="127" customWidth="1"/>
    <col min="1538" max="1538" width="1.28515625" style="127" customWidth="1"/>
    <col min="1539" max="1539" width="11" style="127" customWidth="1"/>
    <col min="1540" max="1540" width="11.7109375" style="127" customWidth="1"/>
    <col min="1541" max="1542" width="11" style="127" customWidth="1"/>
    <col min="1543" max="1543" width="12.42578125" style="127" customWidth="1"/>
    <col min="1544" max="1549" width="0" style="127" hidden="1" customWidth="1"/>
    <col min="1550" max="1550" width="1.42578125" style="127" customWidth="1"/>
    <col min="1551" max="1553" width="0" style="127" hidden="1" customWidth="1"/>
    <col min="1554" max="1554" width="1.28515625" style="127" customWidth="1"/>
    <col min="1555" max="1557" width="10.7109375" style="127" customWidth="1"/>
    <col min="1558" max="1558" width="2.140625" style="127" customWidth="1"/>
    <col min="1559" max="1559" width="11.140625" style="127" customWidth="1"/>
    <col min="1560" max="1560" width="13.42578125" style="127" customWidth="1"/>
    <col min="1561" max="1561" width="10" style="127" customWidth="1"/>
    <col min="1562" max="1562" width="14.140625" style="127" customWidth="1"/>
    <col min="1563" max="1563" width="9.5703125" style="127" bestFit="1" customWidth="1"/>
    <col min="1564" max="1776" width="9.140625" style="127"/>
    <col min="1777" max="1777" width="3.42578125" style="127" customWidth="1"/>
    <col min="1778" max="1778" width="4.42578125" style="127" customWidth="1"/>
    <col min="1779" max="1779" width="32" style="127" customWidth="1"/>
    <col min="1780" max="1780" width="10.42578125" style="127" customWidth="1"/>
    <col min="1781" max="1781" width="15.85546875" style="127" customWidth="1"/>
    <col min="1782" max="1782" width="14.42578125" style="127" customWidth="1"/>
    <col min="1783" max="1783" width="13" style="127" customWidth="1"/>
    <col min="1784" max="1784" width="14.85546875" style="127" customWidth="1"/>
    <col min="1785" max="1785" width="15.85546875" style="127" customWidth="1"/>
    <col min="1786" max="1786" width="16.5703125" style="127" customWidth="1"/>
    <col min="1787" max="1787" width="15" style="127" customWidth="1"/>
    <col min="1788" max="1788" width="13" style="127" customWidth="1"/>
    <col min="1789" max="1789" width="12.5703125" style="127" customWidth="1"/>
    <col min="1790" max="1790" width="15.42578125" style="127" customWidth="1"/>
    <col min="1791" max="1791" width="13.140625" style="127" customWidth="1"/>
    <col min="1792" max="1792" width="14" style="127" customWidth="1"/>
    <col min="1793" max="1793" width="18.28515625" style="127" customWidth="1"/>
    <col min="1794" max="1794" width="1.28515625" style="127" customWidth="1"/>
    <col min="1795" max="1795" width="11" style="127" customWidth="1"/>
    <col min="1796" max="1796" width="11.7109375" style="127" customWidth="1"/>
    <col min="1797" max="1798" width="11" style="127" customWidth="1"/>
    <col min="1799" max="1799" width="12.42578125" style="127" customWidth="1"/>
    <col min="1800" max="1805" width="0" style="127" hidden="1" customWidth="1"/>
    <col min="1806" max="1806" width="1.42578125" style="127" customWidth="1"/>
    <col min="1807" max="1809" width="0" style="127" hidden="1" customWidth="1"/>
    <col min="1810" max="1810" width="1.28515625" style="127" customWidth="1"/>
    <col min="1811" max="1813" width="10.7109375" style="127" customWidth="1"/>
    <col min="1814" max="1814" width="2.140625" style="127" customWidth="1"/>
    <col min="1815" max="1815" width="11.140625" style="127" customWidth="1"/>
    <col min="1816" max="1816" width="13.42578125" style="127" customWidth="1"/>
    <col min="1817" max="1817" width="10" style="127" customWidth="1"/>
    <col min="1818" max="1818" width="14.140625" style="127" customWidth="1"/>
    <col min="1819" max="1819" width="9.5703125" style="127" bestFit="1" customWidth="1"/>
    <col min="1820" max="2032" width="9.140625" style="127"/>
    <col min="2033" max="2033" width="3.42578125" style="127" customWidth="1"/>
    <col min="2034" max="2034" width="4.42578125" style="127" customWidth="1"/>
    <col min="2035" max="2035" width="32" style="127" customWidth="1"/>
    <col min="2036" max="2036" width="10.42578125" style="127" customWidth="1"/>
    <col min="2037" max="2037" width="15.85546875" style="127" customWidth="1"/>
    <col min="2038" max="2038" width="14.42578125" style="127" customWidth="1"/>
    <col min="2039" max="2039" width="13" style="127" customWidth="1"/>
    <col min="2040" max="2040" width="14.85546875" style="127" customWidth="1"/>
    <col min="2041" max="2041" width="15.85546875" style="127" customWidth="1"/>
    <col min="2042" max="2042" width="16.5703125" style="127" customWidth="1"/>
    <col min="2043" max="2043" width="15" style="127" customWidth="1"/>
    <col min="2044" max="2044" width="13" style="127" customWidth="1"/>
    <col min="2045" max="2045" width="12.5703125" style="127" customWidth="1"/>
    <col min="2046" max="2046" width="15.42578125" style="127" customWidth="1"/>
    <col min="2047" max="2047" width="13.140625" style="127" customWidth="1"/>
    <col min="2048" max="2048" width="14" style="127" customWidth="1"/>
    <col min="2049" max="2049" width="18.28515625" style="127" customWidth="1"/>
    <col min="2050" max="2050" width="1.28515625" style="127" customWidth="1"/>
    <col min="2051" max="2051" width="11" style="127" customWidth="1"/>
    <col min="2052" max="2052" width="11.7109375" style="127" customWidth="1"/>
    <col min="2053" max="2054" width="11" style="127" customWidth="1"/>
    <col min="2055" max="2055" width="12.42578125" style="127" customWidth="1"/>
    <col min="2056" max="2061" width="0" style="127" hidden="1" customWidth="1"/>
    <col min="2062" max="2062" width="1.42578125" style="127" customWidth="1"/>
    <col min="2063" max="2065" width="0" style="127" hidden="1" customWidth="1"/>
    <col min="2066" max="2066" width="1.28515625" style="127" customWidth="1"/>
    <col min="2067" max="2069" width="10.7109375" style="127" customWidth="1"/>
    <col min="2070" max="2070" width="2.140625" style="127" customWidth="1"/>
    <col min="2071" max="2071" width="11.140625" style="127" customWidth="1"/>
    <col min="2072" max="2072" width="13.42578125" style="127" customWidth="1"/>
    <col min="2073" max="2073" width="10" style="127" customWidth="1"/>
    <col min="2074" max="2074" width="14.140625" style="127" customWidth="1"/>
    <col min="2075" max="2075" width="9.5703125" style="127" bestFit="1" customWidth="1"/>
    <col min="2076" max="2288" width="9.140625" style="127"/>
    <col min="2289" max="2289" width="3.42578125" style="127" customWidth="1"/>
    <col min="2290" max="2290" width="4.42578125" style="127" customWidth="1"/>
    <col min="2291" max="2291" width="32" style="127" customWidth="1"/>
    <col min="2292" max="2292" width="10.42578125" style="127" customWidth="1"/>
    <col min="2293" max="2293" width="15.85546875" style="127" customWidth="1"/>
    <col min="2294" max="2294" width="14.42578125" style="127" customWidth="1"/>
    <col min="2295" max="2295" width="13" style="127" customWidth="1"/>
    <col min="2296" max="2296" width="14.85546875" style="127" customWidth="1"/>
    <col min="2297" max="2297" width="15.85546875" style="127" customWidth="1"/>
    <col min="2298" max="2298" width="16.5703125" style="127" customWidth="1"/>
    <col min="2299" max="2299" width="15" style="127" customWidth="1"/>
    <col min="2300" max="2300" width="13" style="127" customWidth="1"/>
    <col min="2301" max="2301" width="12.5703125" style="127" customWidth="1"/>
    <col min="2302" max="2302" width="15.42578125" style="127" customWidth="1"/>
    <col min="2303" max="2303" width="13.140625" style="127" customWidth="1"/>
    <col min="2304" max="2304" width="14" style="127" customWidth="1"/>
    <col min="2305" max="2305" width="18.28515625" style="127" customWidth="1"/>
    <col min="2306" max="2306" width="1.28515625" style="127" customWidth="1"/>
    <col min="2307" max="2307" width="11" style="127" customWidth="1"/>
    <col min="2308" max="2308" width="11.7109375" style="127" customWidth="1"/>
    <col min="2309" max="2310" width="11" style="127" customWidth="1"/>
    <col min="2311" max="2311" width="12.42578125" style="127" customWidth="1"/>
    <col min="2312" max="2317" width="0" style="127" hidden="1" customWidth="1"/>
    <col min="2318" max="2318" width="1.42578125" style="127" customWidth="1"/>
    <col min="2319" max="2321" width="0" style="127" hidden="1" customWidth="1"/>
    <col min="2322" max="2322" width="1.28515625" style="127" customWidth="1"/>
    <col min="2323" max="2325" width="10.7109375" style="127" customWidth="1"/>
    <col min="2326" max="2326" width="2.140625" style="127" customWidth="1"/>
    <col min="2327" max="2327" width="11.140625" style="127" customWidth="1"/>
    <col min="2328" max="2328" width="13.42578125" style="127" customWidth="1"/>
    <col min="2329" max="2329" width="10" style="127" customWidth="1"/>
    <col min="2330" max="2330" width="14.140625" style="127" customWidth="1"/>
    <col min="2331" max="2331" width="9.5703125" style="127" bestFit="1" customWidth="1"/>
    <col min="2332" max="2544" width="9.140625" style="127"/>
    <col min="2545" max="2545" width="3.42578125" style="127" customWidth="1"/>
    <col min="2546" max="2546" width="4.42578125" style="127" customWidth="1"/>
    <col min="2547" max="2547" width="32" style="127" customWidth="1"/>
    <col min="2548" max="2548" width="10.42578125" style="127" customWidth="1"/>
    <col min="2549" max="2549" width="15.85546875" style="127" customWidth="1"/>
    <col min="2550" max="2550" width="14.42578125" style="127" customWidth="1"/>
    <col min="2551" max="2551" width="13" style="127" customWidth="1"/>
    <col min="2552" max="2552" width="14.85546875" style="127" customWidth="1"/>
    <col min="2553" max="2553" width="15.85546875" style="127" customWidth="1"/>
    <col min="2554" max="2554" width="16.5703125" style="127" customWidth="1"/>
    <col min="2555" max="2555" width="15" style="127" customWidth="1"/>
    <col min="2556" max="2556" width="13" style="127" customWidth="1"/>
    <col min="2557" max="2557" width="12.5703125" style="127" customWidth="1"/>
    <col min="2558" max="2558" width="15.42578125" style="127" customWidth="1"/>
    <col min="2559" max="2559" width="13.140625" style="127" customWidth="1"/>
    <col min="2560" max="2560" width="14" style="127" customWidth="1"/>
    <col min="2561" max="2561" width="18.28515625" style="127" customWidth="1"/>
    <col min="2562" max="2562" width="1.28515625" style="127" customWidth="1"/>
    <col min="2563" max="2563" width="11" style="127" customWidth="1"/>
    <col min="2564" max="2564" width="11.7109375" style="127" customWidth="1"/>
    <col min="2565" max="2566" width="11" style="127" customWidth="1"/>
    <col min="2567" max="2567" width="12.42578125" style="127" customWidth="1"/>
    <col min="2568" max="2573" width="0" style="127" hidden="1" customWidth="1"/>
    <col min="2574" max="2574" width="1.42578125" style="127" customWidth="1"/>
    <col min="2575" max="2577" width="0" style="127" hidden="1" customWidth="1"/>
    <col min="2578" max="2578" width="1.28515625" style="127" customWidth="1"/>
    <col min="2579" max="2581" width="10.7109375" style="127" customWidth="1"/>
    <col min="2582" max="2582" width="2.140625" style="127" customWidth="1"/>
    <col min="2583" max="2583" width="11.140625" style="127" customWidth="1"/>
    <col min="2584" max="2584" width="13.42578125" style="127" customWidth="1"/>
    <col min="2585" max="2585" width="10" style="127" customWidth="1"/>
    <col min="2586" max="2586" width="14.140625" style="127" customWidth="1"/>
    <col min="2587" max="2587" width="9.5703125" style="127" bestFit="1" customWidth="1"/>
    <col min="2588" max="2800" width="9.140625" style="127"/>
    <col min="2801" max="2801" width="3.42578125" style="127" customWidth="1"/>
    <col min="2802" max="2802" width="4.42578125" style="127" customWidth="1"/>
    <col min="2803" max="2803" width="32" style="127" customWidth="1"/>
    <col min="2804" max="2804" width="10.42578125" style="127" customWidth="1"/>
    <col min="2805" max="2805" width="15.85546875" style="127" customWidth="1"/>
    <col min="2806" max="2806" width="14.42578125" style="127" customWidth="1"/>
    <col min="2807" max="2807" width="13" style="127" customWidth="1"/>
    <col min="2808" max="2808" width="14.85546875" style="127" customWidth="1"/>
    <col min="2809" max="2809" width="15.85546875" style="127" customWidth="1"/>
    <col min="2810" max="2810" width="16.5703125" style="127" customWidth="1"/>
    <col min="2811" max="2811" width="15" style="127" customWidth="1"/>
    <col min="2812" max="2812" width="13" style="127" customWidth="1"/>
    <col min="2813" max="2813" width="12.5703125" style="127" customWidth="1"/>
    <col min="2814" max="2814" width="15.42578125" style="127" customWidth="1"/>
    <col min="2815" max="2815" width="13.140625" style="127" customWidth="1"/>
    <col min="2816" max="2816" width="14" style="127" customWidth="1"/>
    <col min="2817" max="2817" width="18.28515625" style="127" customWidth="1"/>
    <col min="2818" max="2818" width="1.28515625" style="127" customWidth="1"/>
    <col min="2819" max="2819" width="11" style="127" customWidth="1"/>
    <col min="2820" max="2820" width="11.7109375" style="127" customWidth="1"/>
    <col min="2821" max="2822" width="11" style="127" customWidth="1"/>
    <col min="2823" max="2823" width="12.42578125" style="127" customWidth="1"/>
    <col min="2824" max="2829" width="0" style="127" hidden="1" customWidth="1"/>
    <col min="2830" max="2830" width="1.42578125" style="127" customWidth="1"/>
    <col min="2831" max="2833" width="0" style="127" hidden="1" customWidth="1"/>
    <col min="2834" max="2834" width="1.28515625" style="127" customWidth="1"/>
    <col min="2835" max="2837" width="10.7109375" style="127" customWidth="1"/>
    <col min="2838" max="2838" width="2.140625" style="127" customWidth="1"/>
    <col min="2839" max="2839" width="11.140625" style="127" customWidth="1"/>
    <col min="2840" max="2840" width="13.42578125" style="127" customWidth="1"/>
    <col min="2841" max="2841" width="10" style="127" customWidth="1"/>
    <col min="2842" max="2842" width="14.140625" style="127" customWidth="1"/>
    <col min="2843" max="2843" width="9.5703125" style="127" bestFit="1" customWidth="1"/>
    <col min="2844" max="3056" width="9.140625" style="127"/>
    <col min="3057" max="3057" width="3.42578125" style="127" customWidth="1"/>
    <col min="3058" max="3058" width="4.42578125" style="127" customWidth="1"/>
    <col min="3059" max="3059" width="32" style="127" customWidth="1"/>
    <col min="3060" max="3060" width="10.42578125" style="127" customWidth="1"/>
    <col min="3061" max="3061" width="15.85546875" style="127" customWidth="1"/>
    <col min="3062" max="3062" width="14.42578125" style="127" customWidth="1"/>
    <col min="3063" max="3063" width="13" style="127" customWidth="1"/>
    <col min="3064" max="3064" width="14.85546875" style="127" customWidth="1"/>
    <col min="3065" max="3065" width="15.85546875" style="127" customWidth="1"/>
    <col min="3066" max="3066" width="16.5703125" style="127" customWidth="1"/>
    <col min="3067" max="3067" width="15" style="127" customWidth="1"/>
    <col min="3068" max="3068" width="13" style="127" customWidth="1"/>
    <col min="3069" max="3069" width="12.5703125" style="127" customWidth="1"/>
    <col min="3070" max="3070" width="15.42578125" style="127" customWidth="1"/>
    <col min="3071" max="3071" width="13.140625" style="127" customWidth="1"/>
    <col min="3072" max="3072" width="14" style="127" customWidth="1"/>
    <col min="3073" max="3073" width="18.28515625" style="127" customWidth="1"/>
    <col min="3074" max="3074" width="1.28515625" style="127" customWidth="1"/>
    <col min="3075" max="3075" width="11" style="127" customWidth="1"/>
    <col min="3076" max="3076" width="11.7109375" style="127" customWidth="1"/>
    <col min="3077" max="3078" width="11" style="127" customWidth="1"/>
    <col min="3079" max="3079" width="12.42578125" style="127" customWidth="1"/>
    <col min="3080" max="3085" width="0" style="127" hidden="1" customWidth="1"/>
    <col min="3086" max="3086" width="1.42578125" style="127" customWidth="1"/>
    <col min="3087" max="3089" width="0" style="127" hidden="1" customWidth="1"/>
    <col min="3090" max="3090" width="1.28515625" style="127" customWidth="1"/>
    <col min="3091" max="3093" width="10.7109375" style="127" customWidth="1"/>
    <col min="3094" max="3094" width="2.140625" style="127" customWidth="1"/>
    <col min="3095" max="3095" width="11.140625" style="127" customWidth="1"/>
    <col min="3096" max="3096" width="13.42578125" style="127" customWidth="1"/>
    <col min="3097" max="3097" width="10" style="127" customWidth="1"/>
    <col min="3098" max="3098" width="14.140625" style="127" customWidth="1"/>
    <col min="3099" max="3099" width="9.5703125" style="127" bestFit="1" customWidth="1"/>
    <col min="3100" max="3312" width="9.140625" style="127"/>
    <col min="3313" max="3313" width="3.42578125" style="127" customWidth="1"/>
    <col min="3314" max="3314" width="4.42578125" style="127" customWidth="1"/>
    <col min="3315" max="3315" width="32" style="127" customWidth="1"/>
    <col min="3316" max="3316" width="10.42578125" style="127" customWidth="1"/>
    <col min="3317" max="3317" width="15.85546875" style="127" customWidth="1"/>
    <col min="3318" max="3318" width="14.42578125" style="127" customWidth="1"/>
    <col min="3319" max="3319" width="13" style="127" customWidth="1"/>
    <col min="3320" max="3320" width="14.85546875" style="127" customWidth="1"/>
    <col min="3321" max="3321" width="15.85546875" style="127" customWidth="1"/>
    <col min="3322" max="3322" width="16.5703125" style="127" customWidth="1"/>
    <col min="3323" max="3323" width="15" style="127" customWidth="1"/>
    <col min="3324" max="3324" width="13" style="127" customWidth="1"/>
    <col min="3325" max="3325" width="12.5703125" style="127" customWidth="1"/>
    <col min="3326" max="3326" width="15.42578125" style="127" customWidth="1"/>
    <col min="3327" max="3327" width="13.140625" style="127" customWidth="1"/>
    <col min="3328" max="3328" width="14" style="127" customWidth="1"/>
    <col min="3329" max="3329" width="18.28515625" style="127" customWidth="1"/>
    <col min="3330" max="3330" width="1.28515625" style="127" customWidth="1"/>
    <col min="3331" max="3331" width="11" style="127" customWidth="1"/>
    <col min="3332" max="3332" width="11.7109375" style="127" customWidth="1"/>
    <col min="3333" max="3334" width="11" style="127" customWidth="1"/>
    <col min="3335" max="3335" width="12.42578125" style="127" customWidth="1"/>
    <col min="3336" max="3341" width="0" style="127" hidden="1" customWidth="1"/>
    <col min="3342" max="3342" width="1.42578125" style="127" customWidth="1"/>
    <col min="3343" max="3345" width="0" style="127" hidden="1" customWidth="1"/>
    <col min="3346" max="3346" width="1.28515625" style="127" customWidth="1"/>
    <col min="3347" max="3349" width="10.7109375" style="127" customWidth="1"/>
    <col min="3350" max="3350" width="2.140625" style="127" customWidth="1"/>
    <col min="3351" max="3351" width="11.140625" style="127" customWidth="1"/>
    <col min="3352" max="3352" width="13.42578125" style="127" customWidth="1"/>
    <col min="3353" max="3353" width="10" style="127" customWidth="1"/>
    <col min="3354" max="3354" width="14.140625" style="127" customWidth="1"/>
    <col min="3355" max="3355" width="9.5703125" style="127" bestFit="1" customWidth="1"/>
    <col min="3356" max="3568" width="9.140625" style="127"/>
    <col min="3569" max="3569" width="3.42578125" style="127" customWidth="1"/>
    <col min="3570" max="3570" width="4.42578125" style="127" customWidth="1"/>
    <col min="3571" max="3571" width="32" style="127" customWidth="1"/>
    <col min="3572" max="3572" width="10.42578125" style="127" customWidth="1"/>
    <col min="3573" max="3573" width="15.85546875" style="127" customWidth="1"/>
    <col min="3574" max="3574" width="14.42578125" style="127" customWidth="1"/>
    <col min="3575" max="3575" width="13" style="127" customWidth="1"/>
    <col min="3576" max="3576" width="14.85546875" style="127" customWidth="1"/>
    <col min="3577" max="3577" width="15.85546875" style="127" customWidth="1"/>
    <col min="3578" max="3578" width="16.5703125" style="127" customWidth="1"/>
    <col min="3579" max="3579" width="15" style="127" customWidth="1"/>
    <col min="3580" max="3580" width="13" style="127" customWidth="1"/>
    <col min="3581" max="3581" width="12.5703125" style="127" customWidth="1"/>
    <col min="3582" max="3582" width="15.42578125" style="127" customWidth="1"/>
    <col min="3583" max="3583" width="13.140625" style="127" customWidth="1"/>
    <col min="3584" max="3584" width="14" style="127" customWidth="1"/>
    <col min="3585" max="3585" width="18.28515625" style="127" customWidth="1"/>
    <col min="3586" max="3586" width="1.28515625" style="127" customWidth="1"/>
    <col min="3587" max="3587" width="11" style="127" customWidth="1"/>
    <col min="3588" max="3588" width="11.7109375" style="127" customWidth="1"/>
    <col min="3589" max="3590" width="11" style="127" customWidth="1"/>
    <col min="3591" max="3591" width="12.42578125" style="127" customWidth="1"/>
    <col min="3592" max="3597" width="0" style="127" hidden="1" customWidth="1"/>
    <col min="3598" max="3598" width="1.42578125" style="127" customWidth="1"/>
    <col min="3599" max="3601" width="0" style="127" hidden="1" customWidth="1"/>
    <col min="3602" max="3602" width="1.28515625" style="127" customWidth="1"/>
    <col min="3603" max="3605" width="10.7109375" style="127" customWidth="1"/>
    <col min="3606" max="3606" width="2.140625" style="127" customWidth="1"/>
    <col min="3607" max="3607" width="11.140625" style="127" customWidth="1"/>
    <col min="3608" max="3608" width="13.42578125" style="127" customWidth="1"/>
    <col min="3609" max="3609" width="10" style="127" customWidth="1"/>
    <col min="3610" max="3610" width="14.140625" style="127" customWidth="1"/>
    <col min="3611" max="3611" width="9.5703125" style="127" bestFit="1" customWidth="1"/>
    <col min="3612" max="3824" width="9.140625" style="127"/>
    <col min="3825" max="3825" width="3.42578125" style="127" customWidth="1"/>
    <col min="3826" max="3826" width="4.42578125" style="127" customWidth="1"/>
    <col min="3827" max="3827" width="32" style="127" customWidth="1"/>
    <col min="3828" max="3828" width="10.42578125" style="127" customWidth="1"/>
    <col min="3829" max="3829" width="15.85546875" style="127" customWidth="1"/>
    <col min="3830" max="3830" width="14.42578125" style="127" customWidth="1"/>
    <col min="3831" max="3831" width="13" style="127" customWidth="1"/>
    <col min="3832" max="3832" width="14.85546875" style="127" customWidth="1"/>
    <col min="3833" max="3833" width="15.85546875" style="127" customWidth="1"/>
    <col min="3834" max="3834" width="16.5703125" style="127" customWidth="1"/>
    <col min="3835" max="3835" width="15" style="127" customWidth="1"/>
    <col min="3836" max="3836" width="13" style="127" customWidth="1"/>
    <col min="3837" max="3837" width="12.5703125" style="127" customWidth="1"/>
    <col min="3838" max="3838" width="15.42578125" style="127" customWidth="1"/>
    <col min="3839" max="3839" width="13.140625" style="127" customWidth="1"/>
    <col min="3840" max="3840" width="14" style="127" customWidth="1"/>
    <col min="3841" max="3841" width="18.28515625" style="127" customWidth="1"/>
    <col min="3842" max="3842" width="1.28515625" style="127" customWidth="1"/>
    <col min="3843" max="3843" width="11" style="127" customWidth="1"/>
    <col min="3844" max="3844" width="11.7109375" style="127" customWidth="1"/>
    <col min="3845" max="3846" width="11" style="127" customWidth="1"/>
    <col min="3847" max="3847" width="12.42578125" style="127" customWidth="1"/>
    <col min="3848" max="3853" width="0" style="127" hidden="1" customWidth="1"/>
    <col min="3854" max="3854" width="1.42578125" style="127" customWidth="1"/>
    <col min="3855" max="3857" width="0" style="127" hidden="1" customWidth="1"/>
    <col min="3858" max="3858" width="1.28515625" style="127" customWidth="1"/>
    <col min="3859" max="3861" width="10.7109375" style="127" customWidth="1"/>
    <col min="3862" max="3862" width="2.140625" style="127" customWidth="1"/>
    <col min="3863" max="3863" width="11.140625" style="127" customWidth="1"/>
    <col min="3864" max="3864" width="13.42578125" style="127" customWidth="1"/>
    <col min="3865" max="3865" width="10" style="127" customWidth="1"/>
    <col min="3866" max="3866" width="14.140625" style="127" customWidth="1"/>
    <col min="3867" max="3867" width="9.5703125" style="127" bestFit="1" customWidth="1"/>
    <col min="3868" max="4080" width="9.140625" style="127"/>
    <col min="4081" max="4081" width="3.42578125" style="127" customWidth="1"/>
    <col min="4082" max="4082" width="4.42578125" style="127" customWidth="1"/>
    <col min="4083" max="4083" width="32" style="127" customWidth="1"/>
    <col min="4084" max="4084" width="10.42578125" style="127" customWidth="1"/>
    <col min="4085" max="4085" width="15.85546875" style="127" customWidth="1"/>
    <col min="4086" max="4086" width="14.42578125" style="127" customWidth="1"/>
    <col min="4087" max="4087" width="13" style="127" customWidth="1"/>
    <col min="4088" max="4088" width="14.85546875" style="127" customWidth="1"/>
    <col min="4089" max="4089" width="15.85546875" style="127" customWidth="1"/>
    <col min="4090" max="4090" width="16.5703125" style="127" customWidth="1"/>
    <col min="4091" max="4091" width="15" style="127" customWidth="1"/>
    <col min="4092" max="4092" width="13" style="127" customWidth="1"/>
    <col min="4093" max="4093" width="12.5703125" style="127" customWidth="1"/>
    <col min="4094" max="4094" width="15.42578125" style="127" customWidth="1"/>
    <col min="4095" max="4095" width="13.140625" style="127" customWidth="1"/>
    <col min="4096" max="4096" width="14" style="127" customWidth="1"/>
    <col min="4097" max="4097" width="18.28515625" style="127" customWidth="1"/>
    <col min="4098" max="4098" width="1.28515625" style="127" customWidth="1"/>
    <col min="4099" max="4099" width="11" style="127" customWidth="1"/>
    <col min="4100" max="4100" width="11.7109375" style="127" customWidth="1"/>
    <col min="4101" max="4102" width="11" style="127" customWidth="1"/>
    <col min="4103" max="4103" width="12.42578125" style="127" customWidth="1"/>
    <col min="4104" max="4109" width="0" style="127" hidden="1" customWidth="1"/>
    <col min="4110" max="4110" width="1.42578125" style="127" customWidth="1"/>
    <col min="4111" max="4113" width="0" style="127" hidden="1" customWidth="1"/>
    <col min="4114" max="4114" width="1.28515625" style="127" customWidth="1"/>
    <col min="4115" max="4117" width="10.7109375" style="127" customWidth="1"/>
    <col min="4118" max="4118" width="2.140625" style="127" customWidth="1"/>
    <col min="4119" max="4119" width="11.140625" style="127" customWidth="1"/>
    <col min="4120" max="4120" width="13.42578125" style="127" customWidth="1"/>
    <col min="4121" max="4121" width="10" style="127" customWidth="1"/>
    <col min="4122" max="4122" width="14.140625" style="127" customWidth="1"/>
    <col min="4123" max="4123" width="9.5703125" style="127" bestFit="1" customWidth="1"/>
    <col min="4124" max="4336" width="9.140625" style="127"/>
    <col min="4337" max="4337" width="3.42578125" style="127" customWidth="1"/>
    <col min="4338" max="4338" width="4.42578125" style="127" customWidth="1"/>
    <col min="4339" max="4339" width="32" style="127" customWidth="1"/>
    <col min="4340" max="4340" width="10.42578125" style="127" customWidth="1"/>
    <col min="4341" max="4341" width="15.85546875" style="127" customWidth="1"/>
    <col min="4342" max="4342" width="14.42578125" style="127" customWidth="1"/>
    <col min="4343" max="4343" width="13" style="127" customWidth="1"/>
    <col min="4344" max="4344" width="14.85546875" style="127" customWidth="1"/>
    <col min="4345" max="4345" width="15.85546875" style="127" customWidth="1"/>
    <col min="4346" max="4346" width="16.5703125" style="127" customWidth="1"/>
    <col min="4347" max="4347" width="15" style="127" customWidth="1"/>
    <col min="4348" max="4348" width="13" style="127" customWidth="1"/>
    <col min="4349" max="4349" width="12.5703125" style="127" customWidth="1"/>
    <col min="4350" max="4350" width="15.42578125" style="127" customWidth="1"/>
    <col min="4351" max="4351" width="13.140625" style="127" customWidth="1"/>
    <col min="4352" max="4352" width="14" style="127" customWidth="1"/>
    <col min="4353" max="4353" width="18.28515625" style="127" customWidth="1"/>
    <col min="4354" max="4354" width="1.28515625" style="127" customWidth="1"/>
    <col min="4355" max="4355" width="11" style="127" customWidth="1"/>
    <col min="4356" max="4356" width="11.7109375" style="127" customWidth="1"/>
    <col min="4357" max="4358" width="11" style="127" customWidth="1"/>
    <col min="4359" max="4359" width="12.42578125" style="127" customWidth="1"/>
    <col min="4360" max="4365" width="0" style="127" hidden="1" customWidth="1"/>
    <col min="4366" max="4366" width="1.42578125" style="127" customWidth="1"/>
    <col min="4367" max="4369" width="0" style="127" hidden="1" customWidth="1"/>
    <col min="4370" max="4370" width="1.28515625" style="127" customWidth="1"/>
    <col min="4371" max="4373" width="10.7109375" style="127" customWidth="1"/>
    <col min="4374" max="4374" width="2.140625" style="127" customWidth="1"/>
    <col min="4375" max="4375" width="11.140625" style="127" customWidth="1"/>
    <col min="4376" max="4376" width="13.42578125" style="127" customWidth="1"/>
    <col min="4377" max="4377" width="10" style="127" customWidth="1"/>
    <col min="4378" max="4378" width="14.140625" style="127" customWidth="1"/>
    <col min="4379" max="4379" width="9.5703125" style="127" bestFit="1" customWidth="1"/>
    <col min="4380" max="4592" width="9.140625" style="127"/>
    <col min="4593" max="4593" width="3.42578125" style="127" customWidth="1"/>
    <col min="4594" max="4594" width="4.42578125" style="127" customWidth="1"/>
    <col min="4595" max="4595" width="32" style="127" customWidth="1"/>
    <col min="4596" max="4596" width="10.42578125" style="127" customWidth="1"/>
    <col min="4597" max="4597" width="15.85546875" style="127" customWidth="1"/>
    <col min="4598" max="4598" width="14.42578125" style="127" customWidth="1"/>
    <col min="4599" max="4599" width="13" style="127" customWidth="1"/>
    <col min="4600" max="4600" width="14.85546875" style="127" customWidth="1"/>
    <col min="4601" max="4601" width="15.85546875" style="127" customWidth="1"/>
    <col min="4602" max="4602" width="16.5703125" style="127" customWidth="1"/>
    <col min="4603" max="4603" width="15" style="127" customWidth="1"/>
    <col min="4604" max="4604" width="13" style="127" customWidth="1"/>
    <col min="4605" max="4605" width="12.5703125" style="127" customWidth="1"/>
    <col min="4606" max="4606" width="15.42578125" style="127" customWidth="1"/>
    <col min="4607" max="4607" width="13.140625" style="127" customWidth="1"/>
    <col min="4608" max="4608" width="14" style="127" customWidth="1"/>
    <col min="4609" max="4609" width="18.28515625" style="127" customWidth="1"/>
    <col min="4610" max="4610" width="1.28515625" style="127" customWidth="1"/>
    <col min="4611" max="4611" width="11" style="127" customWidth="1"/>
    <col min="4612" max="4612" width="11.7109375" style="127" customWidth="1"/>
    <col min="4613" max="4614" width="11" style="127" customWidth="1"/>
    <col min="4615" max="4615" width="12.42578125" style="127" customWidth="1"/>
    <col min="4616" max="4621" width="0" style="127" hidden="1" customWidth="1"/>
    <col min="4622" max="4622" width="1.42578125" style="127" customWidth="1"/>
    <col min="4623" max="4625" width="0" style="127" hidden="1" customWidth="1"/>
    <col min="4626" max="4626" width="1.28515625" style="127" customWidth="1"/>
    <col min="4627" max="4629" width="10.7109375" style="127" customWidth="1"/>
    <col min="4630" max="4630" width="2.140625" style="127" customWidth="1"/>
    <col min="4631" max="4631" width="11.140625" style="127" customWidth="1"/>
    <col min="4632" max="4632" width="13.42578125" style="127" customWidth="1"/>
    <col min="4633" max="4633" width="10" style="127" customWidth="1"/>
    <col min="4634" max="4634" width="14.140625" style="127" customWidth="1"/>
    <col min="4635" max="4635" width="9.5703125" style="127" bestFit="1" customWidth="1"/>
    <col min="4636" max="4848" width="9.140625" style="127"/>
    <col min="4849" max="4849" width="3.42578125" style="127" customWidth="1"/>
    <col min="4850" max="4850" width="4.42578125" style="127" customWidth="1"/>
    <col min="4851" max="4851" width="32" style="127" customWidth="1"/>
    <col min="4852" max="4852" width="10.42578125" style="127" customWidth="1"/>
    <col min="4853" max="4853" width="15.85546875" style="127" customWidth="1"/>
    <col min="4854" max="4854" width="14.42578125" style="127" customWidth="1"/>
    <col min="4855" max="4855" width="13" style="127" customWidth="1"/>
    <col min="4856" max="4856" width="14.85546875" style="127" customWidth="1"/>
    <col min="4857" max="4857" width="15.85546875" style="127" customWidth="1"/>
    <col min="4858" max="4858" width="16.5703125" style="127" customWidth="1"/>
    <col min="4859" max="4859" width="15" style="127" customWidth="1"/>
    <col min="4860" max="4860" width="13" style="127" customWidth="1"/>
    <col min="4861" max="4861" width="12.5703125" style="127" customWidth="1"/>
    <col min="4862" max="4862" width="15.42578125" style="127" customWidth="1"/>
    <col min="4863" max="4863" width="13.140625" style="127" customWidth="1"/>
    <col min="4864" max="4864" width="14" style="127" customWidth="1"/>
    <col min="4865" max="4865" width="18.28515625" style="127" customWidth="1"/>
    <col min="4866" max="4866" width="1.28515625" style="127" customWidth="1"/>
    <col min="4867" max="4867" width="11" style="127" customWidth="1"/>
    <col min="4868" max="4868" width="11.7109375" style="127" customWidth="1"/>
    <col min="4869" max="4870" width="11" style="127" customWidth="1"/>
    <col min="4871" max="4871" width="12.42578125" style="127" customWidth="1"/>
    <col min="4872" max="4877" width="0" style="127" hidden="1" customWidth="1"/>
    <col min="4878" max="4878" width="1.42578125" style="127" customWidth="1"/>
    <col min="4879" max="4881" width="0" style="127" hidden="1" customWidth="1"/>
    <col min="4882" max="4882" width="1.28515625" style="127" customWidth="1"/>
    <col min="4883" max="4885" width="10.7109375" style="127" customWidth="1"/>
    <col min="4886" max="4886" width="2.140625" style="127" customWidth="1"/>
    <col min="4887" max="4887" width="11.140625" style="127" customWidth="1"/>
    <col min="4888" max="4888" width="13.42578125" style="127" customWidth="1"/>
    <col min="4889" max="4889" width="10" style="127" customWidth="1"/>
    <col min="4890" max="4890" width="14.140625" style="127" customWidth="1"/>
    <col min="4891" max="4891" width="9.5703125" style="127" bestFit="1" customWidth="1"/>
    <col min="4892" max="5104" width="9.140625" style="127"/>
    <col min="5105" max="5105" width="3.42578125" style="127" customWidth="1"/>
    <col min="5106" max="5106" width="4.42578125" style="127" customWidth="1"/>
    <col min="5107" max="5107" width="32" style="127" customWidth="1"/>
    <col min="5108" max="5108" width="10.42578125" style="127" customWidth="1"/>
    <col min="5109" max="5109" width="15.85546875" style="127" customWidth="1"/>
    <col min="5110" max="5110" width="14.42578125" style="127" customWidth="1"/>
    <col min="5111" max="5111" width="13" style="127" customWidth="1"/>
    <col min="5112" max="5112" width="14.85546875" style="127" customWidth="1"/>
    <col min="5113" max="5113" width="15.85546875" style="127" customWidth="1"/>
    <col min="5114" max="5114" width="16.5703125" style="127" customWidth="1"/>
    <col min="5115" max="5115" width="15" style="127" customWidth="1"/>
    <col min="5116" max="5116" width="13" style="127" customWidth="1"/>
    <col min="5117" max="5117" width="12.5703125" style="127" customWidth="1"/>
    <col min="5118" max="5118" width="15.42578125" style="127" customWidth="1"/>
    <col min="5119" max="5119" width="13.140625" style="127" customWidth="1"/>
    <col min="5120" max="5120" width="14" style="127" customWidth="1"/>
    <col min="5121" max="5121" width="18.28515625" style="127" customWidth="1"/>
    <col min="5122" max="5122" width="1.28515625" style="127" customWidth="1"/>
    <col min="5123" max="5123" width="11" style="127" customWidth="1"/>
    <col min="5124" max="5124" width="11.7109375" style="127" customWidth="1"/>
    <col min="5125" max="5126" width="11" style="127" customWidth="1"/>
    <col min="5127" max="5127" width="12.42578125" style="127" customWidth="1"/>
    <col min="5128" max="5133" width="0" style="127" hidden="1" customWidth="1"/>
    <col min="5134" max="5134" width="1.42578125" style="127" customWidth="1"/>
    <col min="5135" max="5137" width="0" style="127" hidden="1" customWidth="1"/>
    <col min="5138" max="5138" width="1.28515625" style="127" customWidth="1"/>
    <col min="5139" max="5141" width="10.7109375" style="127" customWidth="1"/>
    <col min="5142" max="5142" width="2.140625" style="127" customWidth="1"/>
    <col min="5143" max="5143" width="11.140625" style="127" customWidth="1"/>
    <col min="5144" max="5144" width="13.42578125" style="127" customWidth="1"/>
    <col min="5145" max="5145" width="10" style="127" customWidth="1"/>
    <col min="5146" max="5146" width="14.140625" style="127" customWidth="1"/>
    <col min="5147" max="5147" width="9.5703125" style="127" bestFit="1" customWidth="1"/>
    <col min="5148" max="5360" width="9.140625" style="127"/>
    <col min="5361" max="5361" width="3.42578125" style="127" customWidth="1"/>
    <col min="5362" max="5362" width="4.42578125" style="127" customWidth="1"/>
    <col min="5363" max="5363" width="32" style="127" customWidth="1"/>
    <col min="5364" max="5364" width="10.42578125" style="127" customWidth="1"/>
    <col min="5365" max="5365" width="15.85546875" style="127" customWidth="1"/>
    <col min="5366" max="5366" width="14.42578125" style="127" customWidth="1"/>
    <col min="5367" max="5367" width="13" style="127" customWidth="1"/>
    <col min="5368" max="5368" width="14.85546875" style="127" customWidth="1"/>
    <col min="5369" max="5369" width="15.85546875" style="127" customWidth="1"/>
    <col min="5370" max="5370" width="16.5703125" style="127" customWidth="1"/>
    <col min="5371" max="5371" width="15" style="127" customWidth="1"/>
    <col min="5372" max="5372" width="13" style="127" customWidth="1"/>
    <col min="5373" max="5373" width="12.5703125" style="127" customWidth="1"/>
    <col min="5374" max="5374" width="15.42578125" style="127" customWidth="1"/>
    <col min="5375" max="5375" width="13.140625" style="127" customWidth="1"/>
    <col min="5376" max="5376" width="14" style="127" customWidth="1"/>
    <col min="5377" max="5377" width="18.28515625" style="127" customWidth="1"/>
    <col min="5378" max="5378" width="1.28515625" style="127" customWidth="1"/>
    <col min="5379" max="5379" width="11" style="127" customWidth="1"/>
    <col min="5380" max="5380" width="11.7109375" style="127" customWidth="1"/>
    <col min="5381" max="5382" width="11" style="127" customWidth="1"/>
    <col min="5383" max="5383" width="12.42578125" style="127" customWidth="1"/>
    <col min="5384" max="5389" width="0" style="127" hidden="1" customWidth="1"/>
    <col min="5390" max="5390" width="1.42578125" style="127" customWidth="1"/>
    <col min="5391" max="5393" width="0" style="127" hidden="1" customWidth="1"/>
    <col min="5394" max="5394" width="1.28515625" style="127" customWidth="1"/>
    <col min="5395" max="5397" width="10.7109375" style="127" customWidth="1"/>
    <col min="5398" max="5398" width="2.140625" style="127" customWidth="1"/>
    <col min="5399" max="5399" width="11.140625" style="127" customWidth="1"/>
    <col min="5400" max="5400" width="13.42578125" style="127" customWidth="1"/>
    <col min="5401" max="5401" width="10" style="127" customWidth="1"/>
    <col min="5402" max="5402" width="14.140625" style="127" customWidth="1"/>
    <col min="5403" max="5403" width="9.5703125" style="127" bestFit="1" customWidth="1"/>
    <col min="5404" max="5616" width="9.140625" style="127"/>
    <col min="5617" max="5617" width="3.42578125" style="127" customWidth="1"/>
    <col min="5618" max="5618" width="4.42578125" style="127" customWidth="1"/>
    <col min="5619" max="5619" width="32" style="127" customWidth="1"/>
    <col min="5620" max="5620" width="10.42578125" style="127" customWidth="1"/>
    <col min="5621" max="5621" width="15.85546875" style="127" customWidth="1"/>
    <col min="5622" max="5622" width="14.42578125" style="127" customWidth="1"/>
    <col min="5623" max="5623" width="13" style="127" customWidth="1"/>
    <col min="5624" max="5624" width="14.85546875" style="127" customWidth="1"/>
    <col min="5625" max="5625" width="15.85546875" style="127" customWidth="1"/>
    <col min="5626" max="5626" width="16.5703125" style="127" customWidth="1"/>
    <col min="5627" max="5627" width="15" style="127" customWidth="1"/>
    <col min="5628" max="5628" width="13" style="127" customWidth="1"/>
    <col min="5629" max="5629" width="12.5703125" style="127" customWidth="1"/>
    <col min="5630" max="5630" width="15.42578125" style="127" customWidth="1"/>
    <col min="5631" max="5631" width="13.140625" style="127" customWidth="1"/>
    <col min="5632" max="5632" width="14" style="127" customWidth="1"/>
    <col min="5633" max="5633" width="18.28515625" style="127" customWidth="1"/>
    <col min="5634" max="5634" width="1.28515625" style="127" customWidth="1"/>
    <col min="5635" max="5635" width="11" style="127" customWidth="1"/>
    <col min="5636" max="5636" width="11.7109375" style="127" customWidth="1"/>
    <col min="5637" max="5638" width="11" style="127" customWidth="1"/>
    <col min="5639" max="5639" width="12.42578125" style="127" customWidth="1"/>
    <col min="5640" max="5645" width="0" style="127" hidden="1" customWidth="1"/>
    <col min="5646" max="5646" width="1.42578125" style="127" customWidth="1"/>
    <col min="5647" max="5649" width="0" style="127" hidden="1" customWidth="1"/>
    <col min="5650" max="5650" width="1.28515625" style="127" customWidth="1"/>
    <col min="5651" max="5653" width="10.7109375" style="127" customWidth="1"/>
    <col min="5654" max="5654" width="2.140625" style="127" customWidth="1"/>
    <col min="5655" max="5655" width="11.140625" style="127" customWidth="1"/>
    <col min="5656" max="5656" width="13.42578125" style="127" customWidth="1"/>
    <col min="5657" max="5657" width="10" style="127" customWidth="1"/>
    <col min="5658" max="5658" width="14.140625" style="127" customWidth="1"/>
    <col min="5659" max="5659" width="9.5703125" style="127" bestFit="1" customWidth="1"/>
    <col min="5660" max="5872" width="9.140625" style="127"/>
    <col min="5873" max="5873" width="3.42578125" style="127" customWidth="1"/>
    <col min="5874" max="5874" width="4.42578125" style="127" customWidth="1"/>
    <col min="5875" max="5875" width="32" style="127" customWidth="1"/>
    <col min="5876" max="5876" width="10.42578125" style="127" customWidth="1"/>
    <col min="5877" max="5877" width="15.85546875" style="127" customWidth="1"/>
    <col min="5878" max="5878" width="14.42578125" style="127" customWidth="1"/>
    <col min="5879" max="5879" width="13" style="127" customWidth="1"/>
    <col min="5880" max="5880" width="14.85546875" style="127" customWidth="1"/>
    <col min="5881" max="5881" width="15.85546875" style="127" customWidth="1"/>
    <col min="5882" max="5882" width="16.5703125" style="127" customWidth="1"/>
    <col min="5883" max="5883" width="15" style="127" customWidth="1"/>
    <col min="5884" max="5884" width="13" style="127" customWidth="1"/>
    <col min="5885" max="5885" width="12.5703125" style="127" customWidth="1"/>
    <col min="5886" max="5886" width="15.42578125" style="127" customWidth="1"/>
    <col min="5887" max="5887" width="13.140625" style="127" customWidth="1"/>
    <col min="5888" max="5888" width="14" style="127" customWidth="1"/>
    <col min="5889" max="5889" width="18.28515625" style="127" customWidth="1"/>
    <col min="5890" max="5890" width="1.28515625" style="127" customWidth="1"/>
    <col min="5891" max="5891" width="11" style="127" customWidth="1"/>
    <col min="5892" max="5892" width="11.7109375" style="127" customWidth="1"/>
    <col min="5893" max="5894" width="11" style="127" customWidth="1"/>
    <col min="5895" max="5895" width="12.42578125" style="127" customWidth="1"/>
    <col min="5896" max="5901" width="0" style="127" hidden="1" customWidth="1"/>
    <col min="5902" max="5902" width="1.42578125" style="127" customWidth="1"/>
    <col min="5903" max="5905" width="0" style="127" hidden="1" customWidth="1"/>
    <col min="5906" max="5906" width="1.28515625" style="127" customWidth="1"/>
    <col min="5907" max="5909" width="10.7109375" style="127" customWidth="1"/>
    <col min="5910" max="5910" width="2.140625" style="127" customWidth="1"/>
    <col min="5911" max="5911" width="11.140625" style="127" customWidth="1"/>
    <col min="5912" max="5912" width="13.42578125" style="127" customWidth="1"/>
    <col min="5913" max="5913" width="10" style="127" customWidth="1"/>
    <col min="5914" max="5914" width="14.140625" style="127" customWidth="1"/>
    <col min="5915" max="5915" width="9.5703125" style="127" bestFit="1" customWidth="1"/>
    <col min="5916" max="6128" width="9.140625" style="127"/>
    <col min="6129" max="6129" width="3.42578125" style="127" customWidth="1"/>
    <col min="6130" max="6130" width="4.42578125" style="127" customWidth="1"/>
    <col min="6131" max="6131" width="32" style="127" customWidth="1"/>
    <col min="6132" max="6132" width="10.42578125" style="127" customWidth="1"/>
    <col min="6133" max="6133" width="15.85546875" style="127" customWidth="1"/>
    <col min="6134" max="6134" width="14.42578125" style="127" customWidth="1"/>
    <col min="6135" max="6135" width="13" style="127" customWidth="1"/>
    <col min="6136" max="6136" width="14.85546875" style="127" customWidth="1"/>
    <col min="6137" max="6137" width="15.85546875" style="127" customWidth="1"/>
    <col min="6138" max="6138" width="16.5703125" style="127" customWidth="1"/>
    <col min="6139" max="6139" width="15" style="127" customWidth="1"/>
    <col min="6140" max="6140" width="13" style="127" customWidth="1"/>
    <col min="6141" max="6141" width="12.5703125" style="127" customWidth="1"/>
    <col min="6142" max="6142" width="15.42578125" style="127" customWidth="1"/>
    <col min="6143" max="6143" width="13.140625" style="127" customWidth="1"/>
    <col min="6144" max="6144" width="14" style="127" customWidth="1"/>
    <col min="6145" max="6145" width="18.28515625" style="127" customWidth="1"/>
    <col min="6146" max="6146" width="1.28515625" style="127" customWidth="1"/>
    <col min="6147" max="6147" width="11" style="127" customWidth="1"/>
    <col min="6148" max="6148" width="11.7109375" style="127" customWidth="1"/>
    <col min="6149" max="6150" width="11" style="127" customWidth="1"/>
    <col min="6151" max="6151" width="12.42578125" style="127" customWidth="1"/>
    <col min="6152" max="6157" width="0" style="127" hidden="1" customWidth="1"/>
    <col min="6158" max="6158" width="1.42578125" style="127" customWidth="1"/>
    <col min="6159" max="6161" width="0" style="127" hidden="1" customWidth="1"/>
    <col min="6162" max="6162" width="1.28515625" style="127" customWidth="1"/>
    <col min="6163" max="6165" width="10.7109375" style="127" customWidth="1"/>
    <col min="6166" max="6166" width="2.140625" style="127" customWidth="1"/>
    <col min="6167" max="6167" width="11.140625" style="127" customWidth="1"/>
    <col min="6168" max="6168" width="13.42578125" style="127" customWidth="1"/>
    <col min="6169" max="6169" width="10" style="127" customWidth="1"/>
    <col min="6170" max="6170" width="14.140625" style="127" customWidth="1"/>
    <col min="6171" max="6171" width="9.5703125" style="127" bestFit="1" customWidth="1"/>
    <col min="6172" max="6384" width="9.140625" style="127"/>
    <col min="6385" max="6385" width="3.42578125" style="127" customWidth="1"/>
    <col min="6386" max="6386" width="4.42578125" style="127" customWidth="1"/>
    <col min="6387" max="6387" width="32" style="127" customWidth="1"/>
    <col min="6388" max="6388" width="10.42578125" style="127" customWidth="1"/>
    <col min="6389" max="6389" width="15.85546875" style="127" customWidth="1"/>
    <col min="6390" max="6390" width="14.42578125" style="127" customWidth="1"/>
    <col min="6391" max="6391" width="13" style="127" customWidth="1"/>
    <col min="6392" max="6392" width="14.85546875" style="127" customWidth="1"/>
    <col min="6393" max="6393" width="15.85546875" style="127" customWidth="1"/>
    <col min="6394" max="6394" width="16.5703125" style="127" customWidth="1"/>
    <col min="6395" max="6395" width="15" style="127" customWidth="1"/>
    <col min="6396" max="6396" width="13" style="127" customWidth="1"/>
    <col min="6397" max="6397" width="12.5703125" style="127" customWidth="1"/>
    <col min="6398" max="6398" width="15.42578125" style="127" customWidth="1"/>
    <col min="6399" max="6399" width="13.140625" style="127" customWidth="1"/>
    <col min="6400" max="6400" width="14" style="127" customWidth="1"/>
    <col min="6401" max="6401" width="18.28515625" style="127" customWidth="1"/>
    <col min="6402" max="6402" width="1.28515625" style="127" customWidth="1"/>
    <col min="6403" max="6403" width="11" style="127" customWidth="1"/>
    <col min="6404" max="6404" width="11.7109375" style="127" customWidth="1"/>
    <col min="6405" max="6406" width="11" style="127" customWidth="1"/>
    <col min="6407" max="6407" width="12.42578125" style="127" customWidth="1"/>
    <col min="6408" max="6413" width="0" style="127" hidden="1" customWidth="1"/>
    <col min="6414" max="6414" width="1.42578125" style="127" customWidth="1"/>
    <col min="6415" max="6417" width="0" style="127" hidden="1" customWidth="1"/>
    <col min="6418" max="6418" width="1.28515625" style="127" customWidth="1"/>
    <col min="6419" max="6421" width="10.7109375" style="127" customWidth="1"/>
    <col min="6422" max="6422" width="2.140625" style="127" customWidth="1"/>
    <col min="6423" max="6423" width="11.140625" style="127" customWidth="1"/>
    <col min="6424" max="6424" width="13.42578125" style="127" customWidth="1"/>
    <col min="6425" max="6425" width="10" style="127" customWidth="1"/>
    <col min="6426" max="6426" width="14.140625" style="127" customWidth="1"/>
    <col min="6427" max="6427" width="9.5703125" style="127" bestFit="1" customWidth="1"/>
    <col min="6428" max="6640" width="9.140625" style="127"/>
    <col min="6641" max="6641" width="3.42578125" style="127" customWidth="1"/>
    <col min="6642" max="6642" width="4.42578125" style="127" customWidth="1"/>
    <col min="6643" max="6643" width="32" style="127" customWidth="1"/>
    <col min="6644" max="6644" width="10.42578125" style="127" customWidth="1"/>
    <col min="6645" max="6645" width="15.85546875" style="127" customWidth="1"/>
    <col min="6646" max="6646" width="14.42578125" style="127" customWidth="1"/>
    <col min="6647" max="6647" width="13" style="127" customWidth="1"/>
    <col min="6648" max="6648" width="14.85546875" style="127" customWidth="1"/>
    <col min="6649" max="6649" width="15.85546875" style="127" customWidth="1"/>
    <col min="6650" max="6650" width="16.5703125" style="127" customWidth="1"/>
    <col min="6651" max="6651" width="15" style="127" customWidth="1"/>
    <col min="6652" max="6652" width="13" style="127" customWidth="1"/>
    <col min="6653" max="6653" width="12.5703125" style="127" customWidth="1"/>
    <col min="6654" max="6654" width="15.42578125" style="127" customWidth="1"/>
    <col min="6655" max="6655" width="13.140625" style="127" customWidth="1"/>
    <col min="6656" max="6656" width="14" style="127" customWidth="1"/>
    <col min="6657" max="6657" width="18.28515625" style="127" customWidth="1"/>
    <col min="6658" max="6658" width="1.28515625" style="127" customWidth="1"/>
    <col min="6659" max="6659" width="11" style="127" customWidth="1"/>
    <col min="6660" max="6660" width="11.7109375" style="127" customWidth="1"/>
    <col min="6661" max="6662" width="11" style="127" customWidth="1"/>
    <col min="6663" max="6663" width="12.42578125" style="127" customWidth="1"/>
    <col min="6664" max="6669" width="0" style="127" hidden="1" customWidth="1"/>
    <col min="6670" max="6670" width="1.42578125" style="127" customWidth="1"/>
    <col min="6671" max="6673" width="0" style="127" hidden="1" customWidth="1"/>
    <col min="6674" max="6674" width="1.28515625" style="127" customWidth="1"/>
    <col min="6675" max="6677" width="10.7109375" style="127" customWidth="1"/>
    <col min="6678" max="6678" width="2.140625" style="127" customWidth="1"/>
    <col min="6679" max="6679" width="11.140625" style="127" customWidth="1"/>
    <col min="6680" max="6680" width="13.42578125" style="127" customWidth="1"/>
    <col min="6681" max="6681" width="10" style="127" customWidth="1"/>
    <col min="6682" max="6682" width="14.140625" style="127" customWidth="1"/>
    <col min="6683" max="6683" width="9.5703125" style="127" bestFit="1" customWidth="1"/>
    <col min="6684" max="6896" width="9.140625" style="127"/>
    <col min="6897" max="6897" width="3.42578125" style="127" customWidth="1"/>
    <col min="6898" max="6898" width="4.42578125" style="127" customWidth="1"/>
    <col min="6899" max="6899" width="32" style="127" customWidth="1"/>
    <col min="6900" max="6900" width="10.42578125" style="127" customWidth="1"/>
    <col min="6901" max="6901" width="15.85546875" style="127" customWidth="1"/>
    <col min="6902" max="6902" width="14.42578125" style="127" customWidth="1"/>
    <col min="6903" max="6903" width="13" style="127" customWidth="1"/>
    <col min="6904" max="6904" width="14.85546875" style="127" customWidth="1"/>
    <col min="6905" max="6905" width="15.85546875" style="127" customWidth="1"/>
    <col min="6906" max="6906" width="16.5703125" style="127" customWidth="1"/>
    <col min="6907" max="6907" width="15" style="127" customWidth="1"/>
    <col min="6908" max="6908" width="13" style="127" customWidth="1"/>
    <col min="6909" max="6909" width="12.5703125" style="127" customWidth="1"/>
    <col min="6910" max="6910" width="15.42578125" style="127" customWidth="1"/>
    <col min="6911" max="6911" width="13.140625" style="127" customWidth="1"/>
    <col min="6912" max="6912" width="14" style="127" customWidth="1"/>
    <col min="6913" max="6913" width="18.28515625" style="127" customWidth="1"/>
    <col min="6914" max="6914" width="1.28515625" style="127" customWidth="1"/>
    <col min="6915" max="6915" width="11" style="127" customWidth="1"/>
    <col min="6916" max="6916" width="11.7109375" style="127" customWidth="1"/>
    <col min="6917" max="6918" width="11" style="127" customWidth="1"/>
    <col min="6919" max="6919" width="12.42578125" style="127" customWidth="1"/>
    <col min="6920" max="6925" width="0" style="127" hidden="1" customWidth="1"/>
    <col min="6926" max="6926" width="1.42578125" style="127" customWidth="1"/>
    <col min="6927" max="6929" width="0" style="127" hidden="1" customWidth="1"/>
    <col min="6930" max="6930" width="1.28515625" style="127" customWidth="1"/>
    <col min="6931" max="6933" width="10.7109375" style="127" customWidth="1"/>
    <col min="6934" max="6934" width="2.140625" style="127" customWidth="1"/>
    <col min="6935" max="6935" width="11.140625" style="127" customWidth="1"/>
    <col min="6936" max="6936" width="13.42578125" style="127" customWidth="1"/>
    <col min="6937" max="6937" width="10" style="127" customWidth="1"/>
    <col min="6938" max="6938" width="14.140625" style="127" customWidth="1"/>
    <col min="6939" max="6939" width="9.5703125" style="127" bestFit="1" customWidth="1"/>
    <col min="6940" max="7152" width="9.140625" style="127"/>
    <col min="7153" max="7153" width="3.42578125" style="127" customWidth="1"/>
    <col min="7154" max="7154" width="4.42578125" style="127" customWidth="1"/>
    <col min="7155" max="7155" width="32" style="127" customWidth="1"/>
    <col min="7156" max="7156" width="10.42578125" style="127" customWidth="1"/>
    <col min="7157" max="7157" width="15.85546875" style="127" customWidth="1"/>
    <col min="7158" max="7158" width="14.42578125" style="127" customWidth="1"/>
    <col min="7159" max="7159" width="13" style="127" customWidth="1"/>
    <col min="7160" max="7160" width="14.85546875" style="127" customWidth="1"/>
    <col min="7161" max="7161" width="15.85546875" style="127" customWidth="1"/>
    <col min="7162" max="7162" width="16.5703125" style="127" customWidth="1"/>
    <col min="7163" max="7163" width="15" style="127" customWidth="1"/>
    <col min="7164" max="7164" width="13" style="127" customWidth="1"/>
    <col min="7165" max="7165" width="12.5703125" style="127" customWidth="1"/>
    <col min="7166" max="7166" width="15.42578125" style="127" customWidth="1"/>
    <col min="7167" max="7167" width="13.140625" style="127" customWidth="1"/>
    <col min="7168" max="7168" width="14" style="127" customWidth="1"/>
    <col min="7169" max="7169" width="18.28515625" style="127" customWidth="1"/>
    <col min="7170" max="7170" width="1.28515625" style="127" customWidth="1"/>
    <col min="7171" max="7171" width="11" style="127" customWidth="1"/>
    <col min="7172" max="7172" width="11.7109375" style="127" customWidth="1"/>
    <col min="7173" max="7174" width="11" style="127" customWidth="1"/>
    <col min="7175" max="7175" width="12.42578125" style="127" customWidth="1"/>
    <col min="7176" max="7181" width="0" style="127" hidden="1" customWidth="1"/>
    <col min="7182" max="7182" width="1.42578125" style="127" customWidth="1"/>
    <col min="7183" max="7185" width="0" style="127" hidden="1" customWidth="1"/>
    <col min="7186" max="7186" width="1.28515625" style="127" customWidth="1"/>
    <col min="7187" max="7189" width="10.7109375" style="127" customWidth="1"/>
    <col min="7190" max="7190" width="2.140625" style="127" customWidth="1"/>
    <col min="7191" max="7191" width="11.140625" style="127" customWidth="1"/>
    <col min="7192" max="7192" width="13.42578125" style="127" customWidth="1"/>
    <col min="7193" max="7193" width="10" style="127" customWidth="1"/>
    <col min="7194" max="7194" width="14.140625" style="127" customWidth="1"/>
    <col min="7195" max="7195" width="9.5703125" style="127" bestFit="1" customWidth="1"/>
    <col min="7196" max="7408" width="9.140625" style="127"/>
    <col min="7409" max="7409" width="3.42578125" style="127" customWidth="1"/>
    <col min="7410" max="7410" width="4.42578125" style="127" customWidth="1"/>
    <col min="7411" max="7411" width="32" style="127" customWidth="1"/>
    <col min="7412" max="7412" width="10.42578125" style="127" customWidth="1"/>
    <col min="7413" max="7413" width="15.85546875" style="127" customWidth="1"/>
    <col min="7414" max="7414" width="14.42578125" style="127" customWidth="1"/>
    <col min="7415" max="7415" width="13" style="127" customWidth="1"/>
    <col min="7416" max="7416" width="14.85546875" style="127" customWidth="1"/>
    <col min="7417" max="7417" width="15.85546875" style="127" customWidth="1"/>
    <col min="7418" max="7418" width="16.5703125" style="127" customWidth="1"/>
    <col min="7419" max="7419" width="15" style="127" customWidth="1"/>
    <col min="7420" max="7420" width="13" style="127" customWidth="1"/>
    <col min="7421" max="7421" width="12.5703125" style="127" customWidth="1"/>
    <col min="7422" max="7422" width="15.42578125" style="127" customWidth="1"/>
    <col min="7423" max="7423" width="13.140625" style="127" customWidth="1"/>
    <col min="7424" max="7424" width="14" style="127" customWidth="1"/>
    <col min="7425" max="7425" width="18.28515625" style="127" customWidth="1"/>
    <col min="7426" max="7426" width="1.28515625" style="127" customWidth="1"/>
    <col min="7427" max="7427" width="11" style="127" customWidth="1"/>
    <col min="7428" max="7428" width="11.7109375" style="127" customWidth="1"/>
    <col min="7429" max="7430" width="11" style="127" customWidth="1"/>
    <col min="7431" max="7431" width="12.42578125" style="127" customWidth="1"/>
    <col min="7432" max="7437" width="0" style="127" hidden="1" customWidth="1"/>
    <col min="7438" max="7438" width="1.42578125" style="127" customWidth="1"/>
    <col min="7439" max="7441" width="0" style="127" hidden="1" customWidth="1"/>
    <col min="7442" max="7442" width="1.28515625" style="127" customWidth="1"/>
    <col min="7443" max="7445" width="10.7109375" style="127" customWidth="1"/>
    <col min="7446" max="7446" width="2.140625" style="127" customWidth="1"/>
    <col min="7447" max="7447" width="11.140625" style="127" customWidth="1"/>
    <col min="7448" max="7448" width="13.42578125" style="127" customWidth="1"/>
    <col min="7449" max="7449" width="10" style="127" customWidth="1"/>
    <col min="7450" max="7450" width="14.140625" style="127" customWidth="1"/>
    <col min="7451" max="7451" width="9.5703125" style="127" bestFit="1" customWidth="1"/>
    <col min="7452" max="7664" width="9.140625" style="127"/>
    <col min="7665" max="7665" width="3.42578125" style="127" customWidth="1"/>
    <col min="7666" max="7666" width="4.42578125" style="127" customWidth="1"/>
    <col min="7667" max="7667" width="32" style="127" customWidth="1"/>
    <col min="7668" max="7668" width="10.42578125" style="127" customWidth="1"/>
    <col min="7669" max="7669" width="15.85546875" style="127" customWidth="1"/>
    <col min="7670" max="7670" width="14.42578125" style="127" customWidth="1"/>
    <col min="7671" max="7671" width="13" style="127" customWidth="1"/>
    <col min="7672" max="7672" width="14.85546875" style="127" customWidth="1"/>
    <col min="7673" max="7673" width="15.85546875" style="127" customWidth="1"/>
    <col min="7674" max="7674" width="16.5703125" style="127" customWidth="1"/>
    <col min="7675" max="7675" width="15" style="127" customWidth="1"/>
    <col min="7676" max="7676" width="13" style="127" customWidth="1"/>
    <col min="7677" max="7677" width="12.5703125" style="127" customWidth="1"/>
    <col min="7678" max="7678" width="15.42578125" style="127" customWidth="1"/>
    <col min="7679" max="7679" width="13.140625" style="127" customWidth="1"/>
    <col min="7680" max="7680" width="14" style="127" customWidth="1"/>
    <col min="7681" max="7681" width="18.28515625" style="127" customWidth="1"/>
    <col min="7682" max="7682" width="1.28515625" style="127" customWidth="1"/>
    <col min="7683" max="7683" width="11" style="127" customWidth="1"/>
    <col min="7684" max="7684" width="11.7109375" style="127" customWidth="1"/>
    <col min="7685" max="7686" width="11" style="127" customWidth="1"/>
    <col min="7687" max="7687" width="12.42578125" style="127" customWidth="1"/>
    <col min="7688" max="7693" width="0" style="127" hidden="1" customWidth="1"/>
    <col min="7694" max="7694" width="1.42578125" style="127" customWidth="1"/>
    <col min="7695" max="7697" width="0" style="127" hidden="1" customWidth="1"/>
    <col min="7698" max="7698" width="1.28515625" style="127" customWidth="1"/>
    <col min="7699" max="7701" width="10.7109375" style="127" customWidth="1"/>
    <col min="7702" max="7702" width="2.140625" style="127" customWidth="1"/>
    <col min="7703" max="7703" width="11.140625" style="127" customWidth="1"/>
    <col min="7704" max="7704" width="13.42578125" style="127" customWidth="1"/>
    <col min="7705" max="7705" width="10" style="127" customWidth="1"/>
    <col min="7706" max="7706" width="14.140625" style="127" customWidth="1"/>
    <col min="7707" max="7707" width="9.5703125" style="127" bestFit="1" customWidth="1"/>
    <col min="7708" max="7920" width="9.140625" style="127"/>
    <col min="7921" max="7921" width="3.42578125" style="127" customWidth="1"/>
    <col min="7922" max="7922" width="4.42578125" style="127" customWidth="1"/>
    <col min="7923" max="7923" width="32" style="127" customWidth="1"/>
    <col min="7924" max="7924" width="10.42578125" style="127" customWidth="1"/>
    <col min="7925" max="7925" width="15.85546875" style="127" customWidth="1"/>
    <col min="7926" max="7926" width="14.42578125" style="127" customWidth="1"/>
    <col min="7927" max="7927" width="13" style="127" customWidth="1"/>
    <col min="7928" max="7928" width="14.85546875" style="127" customWidth="1"/>
    <col min="7929" max="7929" width="15.85546875" style="127" customWidth="1"/>
    <col min="7930" max="7930" width="16.5703125" style="127" customWidth="1"/>
    <col min="7931" max="7931" width="15" style="127" customWidth="1"/>
    <col min="7932" max="7932" width="13" style="127" customWidth="1"/>
    <col min="7933" max="7933" width="12.5703125" style="127" customWidth="1"/>
    <col min="7934" max="7934" width="15.42578125" style="127" customWidth="1"/>
    <col min="7935" max="7935" width="13.140625" style="127" customWidth="1"/>
    <col min="7936" max="7936" width="14" style="127" customWidth="1"/>
    <col min="7937" max="7937" width="18.28515625" style="127" customWidth="1"/>
    <col min="7938" max="7938" width="1.28515625" style="127" customWidth="1"/>
    <col min="7939" max="7939" width="11" style="127" customWidth="1"/>
    <col min="7940" max="7940" width="11.7109375" style="127" customWidth="1"/>
    <col min="7941" max="7942" width="11" style="127" customWidth="1"/>
    <col min="7943" max="7943" width="12.42578125" style="127" customWidth="1"/>
    <col min="7944" max="7949" width="0" style="127" hidden="1" customWidth="1"/>
    <col min="7950" max="7950" width="1.42578125" style="127" customWidth="1"/>
    <col min="7951" max="7953" width="0" style="127" hidden="1" customWidth="1"/>
    <col min="7954" max="7954" width="1.28515625" style="127" customWidth="1"/>
    <col min="7955" max="7957" width="10.7109375" style="127" customWidth="1"/>
    <col min="7958" max="7958" width="2.140625" style="127" customWidth="1"/>
    <col min="7959" max="7959" width="11.140625" style="127" customWidth="1"/>
    <col min="7960" max="7960" width="13.42578125" style="127" customWidth="1"/>
    <col min="7961" max="7961" width="10" style="127" customWidth="1"/>
    <col min="7962" max="7962" width="14.140625" style="127" customWidth="1"/>
    <col min="7963" max="7963" width="9.5703125" style="127" bestFit="1" customWidth="1"/>
    <col min="7964" max="8176" width="9.140625" style="127"/>
    <col min="8177" max="8177" width="3.42578125" style="127" customWidth="1"/>
    <col min="8178" max="8178" width="4.42578125" style="127" customWidth="1"/>
    <col min="8179" max="8179" width="32" style="127" customWidth="1"/>
    <col min="8180" max="8180" width="10.42578125" style="127" customWidth="1"/>
    <col min="8181" max="8181" width="15.85546875" style="127" customWidth="1"/>
    <col min="8182" max="8182" width="14.42578125" style="127" customWidth="1"/>
    <col min="8183" max="8183" width="13" style="127" customWidth="1"/>
    <col min="8184" max="8184" width="14.85546875" style="127" customWidth="1"/>
    <col min="8185" max="8185" width="15.85546875" style="127" customWidth="1"/>
    <col min="8186" max="8186" width="16.5703125" style="127" customWidth="1"/>
    <col min="8187" max="8187" width="15" style="127" customWidth="1"/>
    <col min="8188" max="8188" width="13" style="127" customWidth="1"/>
    <col min="8189" max="8189" width="12.5703125" style="127" customWidth="1"/>
    <col min="8190" max="8190" width="15.42578125" style="127" customWidth="1"/>
    <col min="8191" max="8191" width="13.140625" style="127" customWidth="1"/>
    <col min="8192" max="8192" width="14" style="127" customWidth="1"/>
    <col min="8193" max="8193" width="18.28515625" style="127" customWidth="1"/>
    <col min="8194" max="8194" width="1.28515625" style="127" customWidth="1"/>
    <col min="8195" max="8195" width="11" style="127" customWidth="1"/>
    <col min="8196" max="8196" width="11.7109375" style="127" customWidth="1"/>
    <col min="8197" max="8198" width="11" style="127" customWidth="1"/>
    <col min="8199" max="8199" width="12.42578125" style="127" customWidth="1"/>
    <col min="8200" max="8205" width="0" style="127" hidden="1" customWidth="1"/>
    <col min="8206" max="8206" width="1.42578125" style="127" customWidth="1"/>
    <col min="8207" max="8209" width="0" style="127" hidden="1" customWidth="1"/>
    <col min="8210" max="8210" width="1.28515625" style="127" customWidth="1"/>
    <col min="8211" max="8213" width="10.7109375" style="127" customWidth="1"/>
    <col min="8214" max="8214" width="2.140625" style="127" customWidth="1"/>
    <col min="8215" max="8215" width="11.140625" style="127" customWidth="1"/>
    <col min="8216" max="8216" width="13.42578125" style="127" customWidth="1"/>
    <col min="8217" max="8217" width="10" style="127" customWidth="1"/>
    <col min="8218" max="8218" width="14.140625" style="127" customWidth="1"/>
    <col min="8219" max="8219" width="9.5703125" style="127" bestFit="1" customWidth="1"/>
    <col min="8220" max="8432" width="9.140625" style="127"/>
    <col min="8433" max="8433" width="3.42578125" style="127" customWidth="1"/>
    <col min="8434" max="8434" width="4.42578125" style="127" customWidth="1"/>
    <col min="8435" max="8435" width="32" style="127" customWidth="1"/>
    <col min="8436" max="8436" width="10.42578125" style="127" customWidth="1"/>
    <col min="8437" max="8437" width="15.85546875" style="127" customWidth="1"/>
    <col min="8438" max="8438" width="14.42578125" style="127" customWidth="1"/>
    <col min="8439" max="8439" width="13" style="127" customWidth="1"/>
    <col min="8440" max="8440" width="14.85546875" style="127" customWidth="1"/>
    <col min="8441" max="8441" width="15.85546875" style="127" customWidth="1"/>
    <col min="8442" max="8442" width="16.5703125" style="127" customWidth="1"/>
    <col min="8443" max="8443" width="15" style="127" customWidth="1"/>
    <col min="8444" max="8444" width="13" style="127" customWidth="1"/>
    <col min="8445" max="8445" width="12.5703125" style="127" customWidth="1"/>
    <col min="8446" max="8446" width="15.42578125" style="127" customWidth="1"/>
    <col min="8447" max="8447" width="13.140625" style="127" customWidth="1"/>
    <col min="8448" max="8448" width="14" style="127" customWidth="1"/>
    <col min="8449" max="8449" width="18.28515625" style="127" customWidth="1"/>
    <col min="8450" max="8450" width="1.28515625" style="127" customWidth="1"/>
    <col min="8451" max="8451" width="11" style="127" customWidth="1"/>
    <col min="8452" max="8452" width="11.7109375" style="127" customWidth="1"/>
    <col min="8453" max="8454" width="11" style="127" customWidth="1"/>
    <col min="8455" max="8455" width="12.42578125" style="127" customWidth="1"/>
    <col min="8456" max="8461" width="0" style="127" hidden="1" customWidth="1"/>
    <col min="8462" max="8462" width="1.42578125" style="127" customWidth="1"/>
    <col min="8463" max="8465" width="0" style="127" hidden="1" customWidth="1"/>
    <col min="8466" max="8466" width="1.28515625" style="127" customWidth="1"/>
    <col min="8467" max="8469" width="10.7109375" style="127" customWidth="1"/>
    <col min="8470" max="8470" width="2.140625" style="127" customWidth="1"/>
    <col min="8471" max="8471" width="11.140625" style="127" customWidth="1"/>
    <col min="8472" max="8472" width="13.42578125" style="127" customWidth="1"/>
    <col min="8473" max="8473" width="10" style="127" customWidth="1"/>
    <col min="8474" max="8474" width="14.140625" style="127" customWidth="1"/>
    <col min="8475" max="8475" width="9.5703125" style="127" bestFit="1" customWidth="1"/>
    <col min="8476" max="8688" width="9.140625" style="127"/>
    <col min="8689" max="8689" width="3.42578125" style="127" customWidth="1"/>
    <col min="8690" max="8690" width="4.42578125" style="127" customWidth="1"/>
    <col min="8691" max="8691" width="32" style="127" customWidth="1"/>
    <col min="8692" max="8692" width="10.42578125" style="127" customWidth="1"/>
    <col min="8693" max="8693" width="15.85546875" style="127" customWidth="1"/>
    <col min="8694" max="8694" width="14.42578125" style="127" customWidth="1"/>
    <col min="8695" max="8695" width="13" style="127" customWidth="1"/>
    <col min="8696" max="8696" width="14.85546875" style="127" customWidth="1"/>
    <col min="8697" max="8697" width="15.85546875" style="127" customWidth="1"/>
    <col min="8698" max="8698" width="16.5703125" style="127" customWidth="1"/>
    <col min="8699" max="8699" width="15" style="127" customWidth="1"/>
    <col min="8700" max="8700" width="13" style="127" customWidth="1"/>
    <col min="8701" max="8701" width="12.5703125" style="127" customWidth="1"/>
    <col min="8702" max="8702" width="15.42578125" style="127" customWidth="1"/>
    <col min="8703" max="8703" width="13.140625" style="127" customWidth="1"/>
    <col min="8704" max="8704" width="14" style="127" customWidth="1"/>
    <col min="8705" max="8705" width="18.28515625" style="127" customWidth="1"/>
    <col min="8706" max="8706" width="1.28515625" style="127" customWidth="1"/>
    <col min="8707" max="8707" width="11" style="127" customWidth="1"/>
    <col min="8708" max="8708" width="11.7109375" style="127" customWidth="1"/>
    <col min="8709" max="8710" width="11" style="127" customWidth="1"/>
    <col min="8711" max="8711" width="12.42578125" style="127" customWidth="1"/>
    <col min="8712" max="8717" width="0" style="127" hidden="1" customWidth="1"/>
    <col min="8718" max="8718" width="1.42578125" style="127" customWidth="1"/>
    <col min="8719" max="8721" width="0" style="127" hidden="1" customWidth="1"/>
    <col min="8722" max="8722" width="1.28515625" style="127" customWidth="1"/>
    <col min="8723" max="8725" width="10.7109375" style="127" customWidth="1"/>
    <col min="8726" max="8726" width="2.140625" style="127" customWidth="1"/>
    <col min="8727" max="8727" width="11.140625" style="127" customWidth="1"/>
    <col min="8728" max="8728" width="13.42578125" style="127" customWidth="1"/>
    <col min="8729" max="8729" width="10" style="127" customWidth="1"/>
    <col min="8730" max="8730" width="14.140625" style="127" customWidth="1"/>
    <col min="8731" max="8731" width="9.5703125" style="127" bestFit="1" customWidth="1"/>
    <col min="8732" max="8944" width="9.140625" style="127"/>
    <col min="8945" max="8945" width="3.42578125" style="127" customWidth="1"/>
    <col min="8946" max="8946" width="4.42578125" style="127" customWidth="1"/>
    <col min="8947" max="8947" width="32" style="127" customWidth="1"/>
    <col min="8948" max="8948" width="10.42578125" style="127" customWidth="1"/>
    <col min="8949" max="8949" width="15.85546875" style="127" customWidth="1"/>
    <col min="8950" max="8950" width="14.42578125" style="127" customWidth="1"/>
    <col min="8951" max="8951" width="13" style="127" customWidth="1"/>
    <col min="8952" max="8952" width="14.85546875" style="127" customWidth="1"/>
    <col min="8953" max="8953" width="15.85546875" style="127" customWidth="1"/>
    <col min="8954" max="8954" width="16.5703125" style="127" customWidth="1"/>
    <col min="8955" max="8955" width="15" style="127" customWidth="1"/>
    <col min="8956" max="8956" width="13" style="127" customWidth="1"/>
    <col min="8957" max="8957" width="12.5703125" style="127" customWidth="1"/>
    <col min="8958" max="8958" width="15.42578125" style="127" customWidth="1"/>
    <col min="8959" max="8959" width="13.140625" style="127" customWidth="1"/>
    <col min="8960" max="8960" width="14" style="127" customWidth="1"/>
    <col min="8961" max="8961" width="18.28515625" style="127" customWidth="1"/>
    <col min="8962" max="8962" width="1.28515625" style="127" customWidth="1"/>
    <col min="8963" max="8963" width="11" style="127" customWidth="1"/>
    <col min="8964" max="8964" width="11.7109375" style="127" customWidth="1"/>
    <col min="8965" max="8966" width="11" style="127" customWidth="1"/>
    <col min="8967" max="8967" width="12.42578125" style="127" customWidth="1"/>
    <col min="8968" max="8973" width="0" style="127" hidden="1" customWidth="1"/>
    <col min="8974" max="8974" width="1.42578125" style="127" customWidth="1"/>
    <col min="8975" max="8977" width="0" style="127" hidden="1" customWidth="1"/>
    <col min="8978" max="8978" width="1.28515625" style="127" customWidth="1"/>
    <col min="8979" max="8981" width="10.7109375" style="127" customWidth="1"/>
    <col min="8982" max="8982" width="2.140625" style="127" customWidth="1"/>
    <col min="8983" max="8983" width="11.140625" style="127" customWidth="1"/>
    <col min="8984" max="8984" width="13.42578125" style="127" customWidth="1"/>
    <col min="8985" max="8985" width="10" style="127" customWidth="1"/>
    <col min="8986" max="8986" width="14.140625" style="127" customWidth="1"/>
    <col min="8987" max="8987" width="9.5703125" style="127" bestFit="1" customWidth="1"/>
    <col min="8988" max="9200" width="9.140625" style="127"/>
    <col min="9201" max="9201" width="3.42578125" style="127" customWidth="1"/>
    <col min="9202" max="9202" width="4.42578125" style="127" customWidth="1"/>
    <col min="9203" max="9203" width="32" style="127" customWidth="1"/>
    <col min="9204" max="9204" width="10.42578125" style="127" customWidth="1"/>
    <col min="9205" max="9205" width="15.85546875" style="127" customWidth="1"/>
    <col min="9206" max="9206" width="14.42578125" style="127" customWidth="1"/>
    <col min="9207" max="9207" width="13" style="127" customWidth="1"/>
    <col min="9208" max="9208" width="14.85546875" style="127" customWidth="1"/>
    <col min="9209" max="9209" width="15.85546875" style="127" customWidth="1"/>
    <col min="9210" max="9210" width="16.5703125" style="127" customWidth="1"/>
    <col min="9211" max="9211" width="15" style="127" customWidth="1"/>
    <col min="9212" max="9212" width="13" style="127" customWidth="1"/>
    <col min="9213" max="9213" width="12.5703125" style="127" customWidth="1"/>
    <col min="9214" max="9214" width="15.42578125" style="127" customWidth="1"/>
    <col min="9215" max="9215" width="13.140625" style="127" customWidth="1"/>
    <col min="9216" max="9216" width="14" style="127" customWidth="1"/>
    <col min="9217" max="9217" width="18.28515625" style="127" customWidth="1"/>
    <col min="9218" max="9218" width="1.28515625" style="127" customWidth="1"/>
    <col min="9219" max="9219" width="11" style="127" customWidth="1"/>
    <col min="9220" max="9220" width="11.7109375" style="127" customWidth="1"/>
    <col min="9221" max="9222" width="11" style="127" customWidth="1"/>
    <col min="9223" max="9223" width="12.42578125" style="127" customWidth="1"/>
    <col min="9224" max="9229" width="0" style="127" hidden="1" customWidth="1"/>
    <col min="9230" max="9230" width="1.42578125" style="127" customWidth="1"/>
    <col min="9231" max="9233" width="0" style="127" hidden="1" customWidth="1"/>
    <col min="9234" max="9234" width="1.28515625" style="127" customWidth="1"/>
    <col min="9235" max="9237" width="10.7109375" style="127" customWidth="1"/>
    <col min="9238" max="9238" width="2.140625" style="127" customWidth="1"/>
    <col min="9239" max="9239" width="11.140625" style="127" customWidth="1"/>
    <col min="9240" max="9240" width="13.42578125" style="127" customWidth="1"/>
    <col min="9241" max="9241" width="10" style="127" customWidth="1"/>
    <col min="9242" max="9242" width="14.140625" style="127" customWidth="1"/>
    <col min="9243" max="9243" width="9.5703125" style="127" bestFit="1" customWidth="1"/>
    <col min="9244" max="9456" width="9.140625" style="127"/>
    <col min="9457" max="9457" width="3.42578125" style="127" customWidth="1"/>
    <col min="9458" max="9458" width="4.42578125" style="127" customWidth="1"/>
    <col min="9459" max="9459" width="32" style="127" customWidth="1"/>
    <col min="9460" max="9460" width="10.42578125" style="127" customWidth="1"/>
    <col min="9461" max="9461" width="15.85546875" style="127" customWidth="1"/>
    <col min="9462" max="9462" width="14.42578125" style="127" customWidth="1"/>
    <col min="9463" max="9463" width="13" style="127" customWidth="1"/>
    <col min="9464" max="9464" width="14.85546875" style="127" customWidth="1"/>
    <col min="9465" max="9465" width="15.85546875" style="127" customWidth="1"/>
    <col min="9466" max="9466" width="16.5703125" style="127" customWidth="1"/>
    <col min="9467" max="9467" width="15" style="127" customWidth="1"/>
    <col min="9468" max="9468" width="13" style="127" customWidth="1"/>
    <col min="9469" max="9469" width="12.5703125" style="127" customWidth="1"/>
    <col min="9470" max="9470" width="15.42578125" style="127" customWidth="1"/>
    <col min="9471" max="9471" width="13.140625" style="127" customWidth="1"/>
    <col min="9472" max="9472" width="14" style="127" customWidth="1"/>
    <col min="9473" max="9473" width="18.28515625" style="127" customWidth="1"/>
    <col min="9474" max="9474" width="1.28515625" style="127" customWidth="1"/>
    <col min="9475" max="9475" width="11" style="127" customWidth="1"/>
    <col min="9476" max="9476" width="11.7109375" style="127" customWidth="1"/>
    <col min="9477" max="9478" width="11" style="127" customWidth="1"/>
    <col min="9479" max="9479" width="12.42578125" style="127" customWidth="1"/>
    <col min="9480" max="9485" width="0" style="127" hidden="1" customWidth="1"/>
    <col min="9486" max="9486" width="1.42578125" style="127" customWidth="1"/>
    <col min="9487" max="9489" width="0" style="127" hidden="1" customWidth="1"/>
    <col min="9490" max="9490" width="1.28515625" style="127" customWidth="1"/>
    <col min="9491" max="9493" width="10.7109375" style="127" customWidth="1"/>
    <col min="9494" max="9494" width="2.140625" style="127" customWidth="1"/>
    <col min="9495" max="9495" width="11.140625" style="127" customWidth="1"/>
    <col min="9496" max="9496" width="13.42578125" style="127" customWidth="1"/>
    <col min="9497" max="9497" width="10" style="127" customWidth="1"/>
    <col min="9498" max="9498" width="14.140625" style="127" customWidth="1"/>
    <col min="9499" max="9499" width="9.5703125" style="127" bestFit="1" customWidth="1"/>
    <col min="9500" max="9712" width="9.140625" style="127"/>
    <col min="9713" max="9713" width="3.42578125" style="127" customWidth="1"/>
    <col min="9714" max="9714" width="4.42578125" style="127" customWidth="1"/>
    <col min="9715" max="9715" width="32" style="127" customWidth="1"/>
    <col min="9716" max="9716" width="10.42578125" style="127" customWidth="1"/>
    <col min="9717" max="9717" width="15.85546875" style="127" customWidth="1"/>
    <col min="9718" max="9718" width="14.42578125" style="127" customWidth="1"/>
    <col min="9719" max="9719" width="13" style="127" customWidth="1"/>
    <col min="9720" max="9720" width="14.85546875" style="127" customWidth="1"/>
    <col min="9721" max="9721" width="15.85546875" style="127" customWidth="1"/>
    <col min="9722" max="9722" width="16.5703125" style="127" customWidth="1"/>
    <col min="9723" max="9723" width="15" style="127" customWidth="1"/>
    <col min="9724" max="9724" width="13" style="127" customWidth="1"/>
    <col min="9725" max="9725" width="12.5703125" style="127" customWidth="1"/>
    <col min="9726" max="9726" width="15.42578125" style="127" customWidth="1"/>
    <col min="9727" max="9727" width="13.140625" style="127" customWidth="1"/>
    <col min="9728" max="9728" width="14" style="127" customWidth="1"/>
    <col min="9729" max="9729" width="18.28515625" style="127" customWidth="1"/>
    <col min="9730" max="9730" width="1.28515625" style="127" customWidth="1"/>
    <col min="9731" max="9731" width="11" style="127" customWidth="1"/>
    <col min="9732" max="9732" width="11.7109375" style="127" customWidth="1"/>
    <col min="9733" max="9734" width="11" style="127" customWidth="1"/>
    <col min="9735" max="9735" width="12.42578125" style="127" customWidth="1"/>
    <col min="9736" max="9741" width="0" style="127" hidden="1" customWidth="1"/>
    <col min="9742" max="9742" width="1.42578125" style="127" customWidth="1"/>
    <col min="9743" max="9745" width="0" style="127" hidden="1" customWidth="1"/>
    <col min="9746" max="9746" width="1.28515625" style="127" customWidth="1"/>
    <col min="9747" max="9749" width="10.7109375" style="127" customWidth="1"/>
    <col min="9750" max="9750" width="2.140625" style="127" customWidth="1"/>
    <col min="9751" max="9751" width="11.140625" style="127" customWidth="1"/>
    <col min="9752" max="9752" width="13.42578125" style="127" customWidth="1"/>
    <col min="9753" max="9753" width="10" style="127" customWidth="1"/>
    <col min="9754" max="9754" width="14.140625" style="127" customWidth="1"/>
    <col min="9755" max="9755" width="9.5703125" style="127" bestFit="1" customWidth="1"/>
    <col min="9756" max="9968" width="9.140625" style="127"/>
    <col min="9969" max="9969" width="3.42578125" style="127" customWidth="1"/>
    <col min="9970" max="9970" width="4.42578125" style="127" customWidth="1"/>
    <col min="9971" max="9971" width="32" style="127" customWidth="1"/>
    <col min="9972" max="9972" width="10.42578125" style="127" customWidth="1"/>
    <col min="9973" max="9973" width="15.85546875" style="127" customWidth="1"/>
    <col min="9974" max="9974" width="14.42578125" style="127" customWidth="1"/>
    <col min="9975" max="9975" width="13" style="127" customWidth="1"/>
    <col min="9976" max="9976" width="14.85546875" style="127" customWidth="1"/>
    <col min="9977" max="9977" width="15.85546875" style="127" customWidth="1"/>
    <col min="9978" max="9978" width="16.5703125" style="127" customWidth="1"/>
    <col min="9979" max="9979" width="15" style="127" customWidth="1"/>
    <col min="9980" max="9980" width="13" style="127" customWidth="1"/>
    <col min="9981" max="9981" width="12.5703125" style="127" customWidth="1"/>
    <col min="9982" max="9982" width="15.42578125" style="127" customWidth="1"/>
    <col min="9983" max="9983" width="13.140625" style="127" customWidth="1"/>
    <col min="9984" max="9984" width="14" style="127" customWidth="1"/>
    <col min="9985" max="9985" width="18.28515625" style="127" customWidth="1"/>
    <col min="9986" max="9986" width="1.28515625" style="127" customWidth="1"/>
    <col min="9987" max="9987" width="11" style="127" customWidth="1"/>
    <col min="9988" max="9988" width="11.7109375" style="127" customWidth="1"/>
    <col min="9989" max="9990" width="11" style="127" customWidth="1"/>
    <col min="9991" max="9991" width="12.42578125" style="127" customWidth="1"/>
    <col min="9992" max="9997" width="0" style="127" hidden="1" customWidth="1"/>
    <col min="9998" max="9998" width="1.42578125" style="127" customWidth="1"/>
    <col min="9999" max="10001" width="0" style="127" hidden="1" customWidth="1"/>
    <col min="10002" max="10002" width="1.28515625" style="127" customWidth="1"/>
    <col min="10003" max="10005" width="10.7109375" style="127" customWidth="1"/>
    <col min="10006" max="10006" width="2.140625" style="127" customWidth="1"/>
    <col min="10007" max="10007" width="11.140625" style="127" customWidth="1"/>
    <col min="10008" max="10008" width="13.42578125" style="127" customWidth="1"/>
    <col min="10009" max="10009" width="10" style="127" customWidth="1"/>
    <col min="10010" max="10010" width="14.140625" style="127" customWidth="1"/>
    <col min="10011" max="10011" width="9.5703125" style="127" bestFit="1" customWidth="1"/>
    <col min="10012" max="10224" width="9.140625" style="127"/>
    <col min="10225" max="10225" width="3.42578125" style="127" customWidth="1"/>
    <col min="10226" max="10226" width="4.42578125" style="127" customWidth="1"/>
    <col min="10227" max="10227" width="32" style="127" customWidth="1"/>
    <col min="10228" max="10228" width="10.42578125" style="127" customWidth="1"/>
    <col min="10229" max="10229" width="15.85546875" style="127" customWidth="1"/>
    <col min="10230" max="10230" width="14.42578125" style="127" customWidth="1"/>
    <col min="10231" max="10231" width="13" style="127" customWidth="1"/>
    <col min="10232" max="10232" width="14.85546875" style="127" customWidth="1"/>
    <col min="10233" max="10233" width="15.85546875" style="127" customWidth="1"/>
    <col min="10234" max="10234" width="16.5703125" style="127" customWidth="1"/>
    <col min="10235" max="10235" width="15" style="127" customWidth="1"/>
    <col min="10236" max="10236" width="13" style="127" customWidth="1"/>
    <col min="10237" max="10237" width="12.5703125" style="127" customWidth="1"/>
    <col min="10238" max="10238" width="15.42578125" style="127" customWidth="1"/>
    <col min="10239" max="10239" width="13.140625" style="127" customWidth="1"/>
    <col min="10240" max="10240" width="14" style="127" customWidth="1"/>
    <col min="10241" max="10241" width="18.28515625" style="127" customWidth="1"/>
    <col min="10242" max="10242" width="1.28515625" style="127" customWidth="1"/>
    <col min="10243" max="10243" width="11" style="127" customWidth="1"/>
    <col min="10244" max="10244" width="11.7109375" style="127" customWidth="1"/>
    <col min="10245" max="10246" width="11" style="127" customWidth="1"/>
    <col min="10247" max="10247" width="12.42578125" style="127" customWidth="1"/>
    <col min="10248" max="10253" width="0" style="127" hidden="1" customWidth="1"/>
    <col min="10254" max="10254" width="1.42578125" style="127" customWidth="1"/>
    <col min="10255" max="10257" width="0" style="127" hidden="1" customWidth="1"/>
    <col min="10258" max="10258" width="1.28515625" style="127" customWidth="1"/>
    <col min="10259" max="10261" width="10.7109375" style="127" customWidth="1"/>
    <col min="10262" max="10262" width="2.140625" style="127" customWidth="1"/>
    <col min="10263" max="10263" width="11.140625" style="127" customWidth="1"/>
    <col min="10264" max="10264" width="13.42578125" style="127" customWidth="1"/>
    <col min="10265" max="10265" width="10" style="127" customWidth="1"/>
    <col min="10266" max="10266" width="14.140625" style="127" customWidth="1"/>
    <col min="10267" max="10267" width="9.5703125" style="127" bestFit="1" customWidth="1"/>
    <col min="10268" max="10480" width="9.140625" style="127"/>
    <col min="10481" max="10481" width="3.42578125" style="127" customWidth="1"/>
    <col min="10482" max="10482" width="4.42578125" style="127" customWidth="1"/>
    <col min="10483" max="10483" width="32" style="127" customWidth="1"/>
    <col min="10484" max="10484" width="10.42578125" style="127" customWidth="1"/>
    <col min="10485" max="10485" width="15.85546875" style="127" customWidth="1"/>
    <col min="10486" max="10486" width="14.42578125" style="127" customWidth="1"/>
    <col min="10487" max="10487" width="13" style="127" customWidth="1"/>
    <col min="10488" max="10488" width="14.85546875" style="127" customWidth="1"/>
    <col min="10489" max="10489" width="15.85546875" style="127" customWidth="1"/>
    <col min="10490" max="10490" width="16.5703125" style="127" customWidth="1"/>
    <col min="10491" max="10491" width="15" style="127" customWidth="1"/>
    <col min="10492" max="10492" width="13" style="127" customWidth="1"/>
    <col min="10493" max="10493" width="12.5703125" style="127" customWidth="1"/>
    <col min="10494" max="10494" width="15.42578125" style="127" customWidth="1"/>
    <col min="10495" max="10495" width="13.140625" style="127" customWidth="1"/>
    <col min="10496" max="10496" width="14" style="127" customWidth="1"/>
    <col min="10497" max="10497" width="18.28515625" style="127" customWidth="1"/>
    <col min="10498" max="10498" width="1.28515625" style="127" customWidth="1"/>
    <col min="10499" max="10499" width="11" style="127" customWidth="1"/>
    <col min="10500" max="10500" width="11.7109375" style="127" customWidth="1"/>
    <col min="10501" max="10502" width="11" style="127" customWidth="1"/>
    <col min="10503" max="10503" width="12.42578125" style="127" customWidth="1"/>
    <col min="10504" max="10509" width="0" style="127" hidden="1" customWidth="1"/>
    <col min="10510" max="10510" width="1.42578125" style="127" customWidth="1"/>
    <col min="10511" max="10513" width="0" style="127" hidden="1" customWidth="1"/>
    <col min="10514" max="10514" width="1.28515625" style="127" customWidth="1"/>
    <col min="10515" max="10517" width="10.7109375" style="127" customWidth="1"/>
    <col min="10518" max="10518" width="2.140625" style="127" customWidth="1"/>
    <col min="10519" max="10519" width="11.140625" style="127" customWidth="1"/>
    <col min="10520" max="10520" width="13.42578125" style="127" customWidth="1"/>
    <col min="10521" max="10521" width="10" style="127" customWidth="1"/>
    <col min="10522" max="10522" width="14.140625" style="127" customWidth="1"/>
    <col min="10523" max="10523" width="9.5703125" style="127" bestFit="1" customWidth="1"/>
    <col min="10524" max="10736" width="9.140625" style="127"/>
    <col min="10737" max="10737" width="3.42578125" style="127" customWidth="1"/>
    <col min="10738" max="10738" width="4.42578125" style="127" customWidth="1"/>
    <col min="10739" max="10739" width="32" style="127" customWidth="1"/>
    <col min="10740" max="10740" width="10.42578125" style="127" customWidth="1"/>
    <col min="10741" max="10741" width="15.85546875" style="127" customWidth="1"/>
    <col min="10742" max="10742" width="14.42578125" style="127" customWidth="1"/>
    <col min="10743" max="10743" width="13" style="127" customWidth="1"/>
    <col min="10744" max="10744" width="14.85546875" style="127" customWidth="1"/>
    <col min="10745" max="10745" width="15.85546875" style="127" customWidth="1"/>
    <col min="10746" max="10746" width="16.5703125" style="127" customWidth="1"/>
    <col min="10747" max="10747" width="15" style="127" customWidth="1"/>
    <col min="10748" max="10748" width="13" style="127" customWidth="1"/>
    <col min="10749" max="10749" width="12.5703125" style="127" customWidth="1"/>
    <col min="10750" max="10750" width="15.42578125" style="127" customWidth="1"/>
    <col min="10751" max="10751" width="13.140625" style="127" customWidth="1"/>
    <col min="10752" max="10752" width="14" style="127" customWidth="1"/>
    <col min="10753" max="10753" width="18.28515625" style="127" customWidth="1"/>
    <col min="10754" max="10754" width="1.28515625" style="127" customWidth="1"/>
    <col min="10755" max="10755" width="11" style="127" customWidth="1"/>
    <col min="10756" max="10756" width="11.7109375" style="127" customWidth="1"/>
    <col min="10757" max="10758" width="11" style="127" customWidth="1"/>
    <col min="10759" max="10759" width="12.42578125" style="127" customWidth="1"/>
    <col min="10760" max="10765" width="0" style="127" hidden="1" customWidth="1"/>
    <col min="10766" max="10766" width="1.42578125" style="127" customWidth="1"/>
    <col min="10767" max="10769" width="0" style="127" hidden="1" customWidth="1"/>
    <col min="10770" max="10770" width="1.28515625" style="127" customWidth="1"/>
    <col min="10771" max="10773" width="10.7109375" style="127" customWidth="1"/>
    <col min="10774" max="10774" width="2.140625" style="127" customWidth="1"/>
    <col min="10775" max="10775" width="11.140625" style="127" customWidth="1"/>
    <col min="10776" max="10776" width="13.42578125" style="127" customWidth="1"/>
    <col min="10777" max="10777" width="10" style="127" customWidth="1"/>
    <col min="10778" max="10778" width="14.140625" style="127" customWidth="1"/>
    <col min="10779" max="10779" width="9.5703125" style="127" bestFit="1" customWidth="1"/>
    <col min="10780" max="10992" width="9.140625" style="127"/>
    <col min="10993" max="10993" width="3.42578125" style="127" customWidth="1"/>
    <col min="10994" max="10994" width="4.42578125" style="127" customWidth="1"/>
    <col min="10995" max="10995" width="32" style="127" customWidth="1"/>
    <col min="10996" max="10996" width="10.42578125" style="127" customWidth="1"/>
    <col min="10997" max="10997" width="15.85546875" style="127" customWidth="1"/>
    <col min="10998" max="10998" width="14.42578125" style="127" customWidth="1"/>
    <col min="10999" max="10999" width="13" style="127" customWidth="1"/>
    <col min="11000" max="11000" width="14.85546875" style="127" customWidth="1"/>
    <col min="11001" max="11001" width="15.85546875" style="127" customWidth="1"/>
    <col min="11002" max="11002" width="16.5703125" style="127" customWidth="1"/>
    <col min="11003" max="11003" width="15" style="127" customWidth="1"/>
    <col min="11004" max="11004" width="13" style="127" customWidth="1"/>
    <col min="11005" max="11005" width="12.5703125" style="127" customWidth="1"/>
    <col min="11006" max="11006" width="15.42578125" style="127" customWidth="1"/>
    <col min="11007" max="11007" width="13.140625" style="127" customWidth="1"/>
    <col min="11008" max="11008" width="14" style="127" customWidth="1"/>
    <col min="11009" max="11009" width="18.28515625" style="127" customWidth="1"/>
    <col min="11010" max="11010" width="1.28515625" style="127" customWidth="1"/>
    <col min="11011" max="11011" width="11" style="127" customWidth="1"/>
    <col min="11012" max="11012" width="11.7109375" style="127" customWidth="1"/>
    <col min="11013" max="11014" width="11" style="127" customWidth="1"/>
    <col min="11015" max="11015" width="12.42578125" style="127" customWidth="1"/>
    <col min="11016" max="11021" width="0" style="127" hidden="1" customWidth="1"/>
    <col min="11022" max="11022" width="1.42578125" style="127" customWidth="1"/>
    <col min="11023" max="11025" width="0" style="127" hidden="1" customWidth="1"/>
    <col min="11026" max="11026" width="1.28515625" style="127" customWidth="1"/>
    <col min="11027" max="11029" width="10.7109375" style="127" customWidth="1"/>
    <col min="11030" max="11030" width="2.140625" style="127" customWidth="1"/>
    <col min="11031" max="11031" width="11.140625" style="127" customWidth="1"/>
    <col min="11032" max="11032" width="13.42578125" style="127" customWidth="1"/>
    <col min="11033" max="11033" width="10" style="127" customWidth="1"/>
    <col min="11034" max="11034" width="14.140625" style="127" customWidth="1"/>
    <col min="11035" max="11035" width="9.5703125" style="127" bestFit="1" customWidth="1"/>
    <col min="11036" max="11248" width="9.140625" style="127"/>
    <col min="11249" max="11249" width="3.42578125" style="127" customWidth="1"/>
    <col min="11250" max="11250" width="4.42578125" style="127" customWidth="1"/>
    <col min="11251" max="11251" width="32" style="127" customWidth="1"/>
    <col min="11252" max="11252" width="10.42578125" style="127" customWidth="1"/>
    <col min="11253" max="11253" width="15.85546875" style="127" customWidth="1"/>
    <col min="11254" max="11254" width="14.42578125" style="127" customWidth="1"/>
    <col min="11255" max="11255" width="13" style="127" customWidth="1"/>
    <col min="11256" max="11256" width="14.85546875" style="127" customWidth="1"/>
    <col min="11257" max="11257" width="15.85546875" style="127" customWidth="1"/>
    <col min="11258" max="11258" width="16.5703125" style="127" customWidth="1"/>
    <col min="11259" max="11259" width="15" style="127" customWidth="1"/>
    <col min="11260" max="11260" width="13" style="127" customWidth="1"/>
    <col min="11261" max="11261" width="12.5703125" style="127" customWidth="1"/>
    <col min="11262" max="11262" width="15.42578125" style="127" customWidth="1"/>
    <col min="11263" max="11263" width="13.140625" style="127" customWidth="1"/>
    <col min="11264" max="11264" width="14" style="127" customWidth="1"/>
    <col min="11265" max="11265" width="18.28515625" style="127" customWidth="1"/>
    <col min="11266" max="11266" width="1.28515625" style="127" customWidth="1"/>
    <col min="11267" max="11267" width="11" style="127" customWidth="1"/>
    <col min="11268" max="11268" width="11.7109375" style="127" customWidth="1"/>
    <col min="11269" max="11270" width="11" style="127" customWidth="1"/>
    <col min="11271" max="11271" width="12.42578125" style="127" customWidth="1"/>
    <col min="11272" max="11277" width="0" style="127" hidden="1" customWidth="1"/>
    <col min="11278" max="11278" width="1.42578125" style="127" customWidth="1"/>
    <col min="11279" max="11281" width="0" style="127" hidden="1" customWidth="1"/>
    <col min="11282" max="11282" width="1.28515625" style="127" customWidth="1"/>
    <col min="11283" max="11285" width="10.7109375" style="127" customWidth="1"/>
    <col min="11286" max="11286" width="2.140625" style="127" customWidth="1"/>
    <col min="11287" max="11287" width="11.140625" style="127" customWidth="1"/>
    <col min="11288" max="11288" width="13.42578125" style="127" customWidth="1"/>
    <col min="11289" max="11289" width="10" style="127" customWidth="1"/>
    <col min="11290" max="11290" width="14.140625" style="127" customWidth="1"/>
    <col min="11291" max="11291" width="9.5703125" style="127" bestFit="1" customWidth="1"/>
    <col min="11292" max="11504" width="9.140625" style="127"/>
    <col min="11505" max="11505" width="3.42578125" style="127" customWidth="1"/>
    <col min="11506" max="11506" width="4.42578125" style="127" customWidth="1"/>
    <col min="11507" max="11507" width="32" style="127" customWidth="1"/>
    <col min="11508" max="11508" width="10.42578125" style="127" customWidth="1"/>
    <col min="11509" max="11509" width="15.85546875" style="127" customWidth="1"/>
    <col min="11510" max="11510" width="14.42578125" style="127" customWidth="1"/>
    <col min="11511" max="11511" width="13" style="127" customWidth="1"/>
    <col min="11512" max="11512" width="14.85546875" style="127" customWidth="1"/>
    <col min="11513" max="11513" width="15.85546875" style="127" customWidth="1"/>
    <col min="11514" max="11514" width="16.5703125" style="127" customWidth="1"/>
    <col min="11515" max="11515" width="15" style="127" customWidth="1"/>
    <col min="11516" max="11516" width="13" style="127" customWidth="1"/>
    <col min="11517" max="11517" width="12.5703125" style="127" customWidth="1"/>
    <col min="11518" max="11518" width="15.42578125" style="127" customWidth="1"/>
    <col min="11519" max="11519" width="13.140625" style="127" customWidth="1"/>
    <col min="11520" max="11520" width="14" style="127" customWidth="1"/>
    <col min="11521" max="11521" width="18.28515625" style="127" customWidth="1"/>
    <col min="11522" max="11522" width="1.28515625" style="127" customWidth="1"/>
    <col min="11523" max="11523" width="11" style="127" customWidth="1"/>
    <col min="11524" max="11524" width="11.7109375" style="127" customWidth="1"/>
    <col min="11525" max="11526" width="11" style="127" customWidth="1"/>
    <col min="11527" max="11527" width="12.42578125" style="127" customWidth="1"/>
    <col min="11528" max="11533" width="0" style="127" hidden="1" customWidth="1"/>
    <col min="11534" max="11534" width="1.42578125" style="127" customWidth="1"/>
    <col min="11535" max="11537" width="0" style="127" hidden="1" customWidth="1"/>
    <col min="11538" max="11538" width="1.28515625" style="127" customWidth="1"/>
    <col min="11539" max="11541" width="10.7109375" style="127" customWidth="1"/>
    <col min="11542" max="11542" width="2.140625" style="127" customWidth="1"/>
    <col min="11543" max="11543" width="11.140625" style="127" customWidth="1"/>
    <col min="11544" max="11544" width="13.42578125" style="127" customWidth="1"/>
    <col min="11545" max="11545" width="10" style="127" customWidth="1"/>
    <col min="11546" max="11546" width="14.140625" style="127" customWidth="1"/>
    <col min="11547" max="11547" width="9.5703125" style="127" bestFit="1" customWidth="1"/>
    <col min="11548" max="11760" width="9.140625" style="127"/>
    <col min="11761" max="11761" width="3.42578125" style="127" customWidth="1"/>
    <col min="11762" max="11762" width="4.42578125" style="127" customWidth="1"/>
    <col min="11763" max="11763" width="32" style="127" customWidth="1"/>
    <col min="11764" max="11764" width="10.42578125" style="127" customWidth="1"/>
    <col min="11765" max="11765" width="15.85546875" style="127" customWidth="1"/>
    <col min="11766" max="11766" width="14.42578125" style="127" customWidth="1"/>
    <col min="11767" max="11767" width="13" style="127" customWidth="1"/>
    <col min="11768" max="11768" width="14.85546875" style="127" customWidth="1"/>
    <col min="11769" max="11769" width="15.85546875" style="127" customWidth="1"/>
    <col min="11770" max="11770" width="16.5703125" style="127" customWidth="1"/>
    <col min="11771" max="11771" width="15" style="127" customWidth="1"/>
    <col min="11772" max="11772" width="13" style="127" customWidth="1"/>
    <col min="11773" max="11773" width="12.5703125" style="127" customWidth="1"/>
    <col min="11774" max="11774" width="15.42578125" style="127" customWidth="1"/>
    <col min="11775" max="11775" width="13.140625" style="127" customWidth="1"/>
    <col min="11776" max="11776" width="14" style="127" customWidth="1"/>
    <col min="11777" max="11777" width="18.28515625" style="127" customWidth="1"/>
    <col min="11778" max="11778" width="1.28515625" style="127" customWidth="1"/>
    <col min="11779" max="11779" width="11" style="127" customWidth="1"/>
    <col min="11780" max="11780" width="11.7109375" style="127" customWidth="1"/>
    <col min="11781" max="11782" width="11" style="127" customWidth="1"/>
    <col min="11783" max="11783" width="12.42578125" style="127" customWidth="1"/>
    <col min="11784" max="11789" width="0" style="127" hidden="1" customWidth="1"/>
    <col min="11790" max="11790" width="1.42578125" style="127" customWidth="1"/>
    <col min="11791" max="11793" width="0" style="127" hidden="1" customWidth="1"/>
    <col min="11794" max="11794" width="1.28515625" style="127" customWidth="1"/>
    <col min="11795" max="11797" width="10.7109375" style="127" customWidth="1"/>
    <col min="11798" max="11798" width="2.140625" style="127" customWidth="1"/>
    <col min="11799" max="11799" width="11.140625" style="127" customWidth="1"/>
    <col min="11800" max="11800" width="13.42578125" style="127" customWidth="1"/>
    <col min="11801" max="11801" width="10" style="127" customWidth="1"/>
    <col min="11802" max="11802" width="14.140625" style="127" customWidth="1"/>
    <col min="11803" max="11803" width="9.5703125" style="127" bestFit="1" customWidth="1"/>
    <col min="11804" max="12016" width="9.140625" style="127"/>
    <col min="12017" max="12017" width="3.42578125" style="127" customWidth="1"/>
    <col min="12018" max="12018" width="4.42578125" style="127" customWidth="1"/>
    <col min="12019" max="12019" width="32" style="127" customWidth="1"/>
    <col min="12020" max="12020" width="10.42578125" style="127" customWidth="1"/>
    <col min="12021" max="12021" width="15.85546875" style="127" customWidth="1"/>
    <col min="12022" max="12022" width="14.42578125" style="127" customWidth="1"/>
    <col min="12023" max="12023" width="13" style="127" customWidth="1"/>
    <col min="12024" max="12024" width="14.85546875" style="127" customWidth="1"/>
    <col min="12025" max="12025" width="15.85546875" style="127" customWidth="1"/>
    <col min="12026" max="12026" width="16.5703125" style="127" customWidth="1"/>
    <col min="12027" max="12027" width="15" style="127" customWidth="1"/>
    <col min="12028" max="12028" width="13" style="127" customWidth="1"/>
    <col min="12029" max="12029" width="12.5703125" style="127" customWidth="1"/>
    <col min="12030" max="12030" width="15.42578125" style="127" customWidth="1"/>
    <col min="12031" max="12031" width="13.140625" style="127" customWidth="1"/>
    <col min="12032" max="12032" width="14" style="127" customWidth="1"/>
    <col min="12033" max="12033" width="18.28515625" style="127" customWidth="1"/>
    <col min="12034" max="12034" width="1.28515625" style="127" customWidth="1"/>
    <col min="12035" max="12035" width="11" style="127" customWidth="1"/>
    <col min="12036" max="12036" width="11.7109375" style="127" customWidth="1"/>
    <col min="12037" max="12038" width="11" style="127" customWidth="1"/>
    <col min="12039" max="12039" width="12.42578125" style="127" customWidth="1"/>
    <col min="12040" max="12045" width="0" style="127" hidden="1" customWidth="1"/>
    <col min="12046" max="12046" width="1.42578125" style="127" customWidth="1"/>
    <col min="12047" max="12049" width="0" style="127" hidden="1" customWidth="1"/>
    <col min="12050" max="12050" width="1.28515625" style="127" customWidth="1"/>
    <col min="12051" max="12053" width="10.7109375" style="127" customWidth="1"/>
    <col min="12054" max="12054" width="2.140625" style="127" customWidth="1"/>
    <col min="12055" max="12055" width="11.140625" style="127" customWidth="1"/>
    <col min="12056" max="12056" width="13.42578125" style="127" customWidth="1"/>
    <col min="12057" max="12057" width="10" style="127" customWidth="1"/>
    <col min="12058" max="12058" width="14.140625" style="127" customWidth="1"/>
    <col min="12059" max="12059" width="9.5703125" style="127" bestFit="1" customWidth="1"/>
    <col min="12060" max="12272" width="9.140625" style="127"/>
    <col min="12273" max="12273" width="3.42578125" style="127" customWidth="1"/>
    <col min="12274" max="12274" width="4.42578125" style="127" customWidth="1"/>
    <col min="12275" max="12275" width="32" style="127" customWidth="1"/>
    <col min="12276" max="12276" width="10.42578125" style="127" customWidth="1"/>
    <col min="12277" max="12277" width="15.85546875" style="127" customWidth="1"/>
    <col min="12278" max="12278" width="14.42578125" style="127" customWidth="1"/>
    <col min="12279" max="12279" width="13" style="127" customWidth="1"/>
    <col min="12280" max="12280" width="14.85546875" style="127" customWidth="1"/>
    <col min="12281" max="12281" width="15.85546875" style="127" customWidth="1"/>
    <col min="12282" max="12282" width="16.5703125" style="127" customWidth="1"/>
    <col min="12283" max="12283" width="15" style="127" customWidth="1"/>
    <col min="12284" max="12284" width="13" style="127" customWidth="1"/>
    <col min="12285" max="12285" width="12.5703125" style="127" customWidth="1"/>
    <col min="12286" max="12286" width="15.42578125" style="127" customWidth="1"/>
    <col min="12287" max="12287" width="13.140625" style="127" customWidth="1"/>
    <col min="12288" max="12288" width="14" style="127" customWidth="1"/>
    <col min="12289" max="12289" width="18.28515625" style="127" customWidth="1"/>
    <col min="12290" max="12290" width="1.28515625" style="127" customWidth="1"/>
    <col min="12291" max="12291" width="11" style="127" customWidth="1"/>
    <col min="12292" max="12292" width="11.7109375" style="127" customWidth="1"/>
    <col min="12293" max="12294" width="11" style="127" customWidth="1"/>
    <col min="12295" max="12295" width="12.42578125" style="127" customWidth="1"/>
    <col min="12296" max="12301" width="0" style="127" hidden="1" customWidth="1"/>
    <col min="12302" max="12302" width="1.42578125" style="127" customWidth="1"/>
    <col min="12303" max="12305" width="0" style="127" hidden="1" customWidth="1"/>
    <col min="12306" max="12306" width="1.28515625" style="127" customWidth="1"/>
    <col min="12307" max="12309" width="10.7109375" style="127" customWidth="1"/>
    <col min="12310" max="12310" width="2.140625" style="127" customWidth="1"/>
    <col min="12311" max="12311" width="11.140625" style="127" customWidth="1"/>
    <col min="12312" max="12312" width="13.42578125" style="127" customWidth="1"/>
    <col min="12313" max="12313" width="10" style="127" customWidth="1"/>
    <col min="12314" max="12314" width="14.140625" style="127" customWidth="1"/>
    <col min="12315" max="12315" width="9.5703125" style="127" bestFit="1" customWidth="1"/>
    <col min="12316" max="12528" width="9.140625" style="127"/>
    <col min="12529" max="12529" width="3.42578125" style="127" customWidth="1"/>
    <col min="12530" max="12530" width="4.42578125" style="127" customWidth="1"/>
    <col min="12531" max="12531" width="32" style="127" customWidth="1"/>
    <col min="12532" max="12532" width="10.42578125" style="127" customWidth="1"/>
    <col min="12533" max="12533" width="15.85546875" style="127" customWidth="1"/>
    <col min="12534" max="12534" width="14.42578125" style="127" customWidth="1"/>
    <col min="12535" max="12535" width="13" style="127" customWidth="1"/>
    <col min="12536" max="12536" width="14.85546875" style="127" customWidth="1"/>
    <col min="12537" max="12537" width="15.85546875" style="127" customWidth="1"/>
    <col min="12538" max="12538" width="16.5703125" style="127" customWidth="1"/>
    <col min="12539" max="12539" width="15" style="127" customWidth="1"/>
    <col min="12540" max="12540" width="13" style="127" customWidth="1"/>
    <col min="12541" max="12541" width="12.5703125" style="127" customWidth="1"/>
    <col min="12542" max="12542" width="15.42578125" style="127" customWidth="1"/>
    <col min="12543" max="12543" width="13.140625" style="127" customWidth="1"/>
    <col min="12544" max="12544" width="14" style="127" customWidth="1"/>
    <col min="12545" max="12545" width="18.28515625" style="127" customWidth="1"/>
    <col min="12546" max="12546" width="1.28515625" style="127" customWidth="1"/>
    <col min="12547" max="12547" width="11" style="127" customWidth="1"/>
    <col min="12548" max="12548" width="11.7109375" style="127" customWidth="1"/>
    <col min="12549" max="12550" width="11" style="127" customWidth="1"/>
    <col min="12551" max="12551" width="12.42578125" style="127" customWidth="1"/>
    <col min="12552" max="12557" width="0" style="127" hidden="1" customWidth="1"/>
    <col min="12558" max="12558" width="1.42578125" style="127" customWidth="1"/>
    <col min="12559" max="12561" width="0" style="127" hidden="1" customWidth="1"/>
    <col min="12562" max="12562" width="1.28515625" style="127" customWidth="1"/>
    <col min="12563" max="12565" width="10.7109375" style="127" customWidth="1"/>
    <col min="12566" max="12566" width="2.140625" style="127" customWidth="1"/>
    <col min="12567" max="12567" width="11.140625" style="127" customWidth="1"/>
    <col min="12568" max="12568" width="13.42578125" style="127" customWidth="1"/>
    <col min="12569" max="12569" width="10" style="127" customWidth="1"/>
    <col min="12570" max="12570" width="14.140625" style="127" customWidth="1"/>
    <col min="12571" max="12571" width="9.5703125" style="127" bestFit="1" customWidth="1"/>
    <col min="12572" max="12784" width="9.140625" style="127"/>
    <col min="12785" max="12785" width="3.42578125" style="127" customWidth="1"/>
    <col min="12786" max="12786" width="4.42578125" style="127" customWidth="1"/>
    <col min="12787" max="12787" width="32" style="127" customWidth="1"/>
    <col min="12788" max="12788" width="10.42578125" style="127" customWidth="1"/>
    <col min="12789" max="12789" width="15.85546875" style="127" customWidth="1"/>
    <col min="12790" max="12790" width="14.42578125" style="127" customWidth="1"/>
    <col min="12791" max="12791" width="13" style="127" customWidth="1"/>
    <col min="12792" max="12792" width="14.85546875" style="127" customWidth="1"/>
    <col min="12793" max="12793" width="15.85546875" style="127" customWidth="1"/>
    <col min="12794" max="12794" width="16.5703125" style="127" customWidth="1"/>
    <col min="12795" max="12795" width="15" style="127" customWidth="1"/>
    <col min="12796" max="12796" width="13" style="127" customWidth="1"/>
    <col min="12797" max="12797" width="12.5703125" style="127" customWidth="1"/>
    <col min="12798" max="12798" width="15.42578125" style="127" customWidth="1"/>
    <col min="12799" max="12799" width="13.140625" style="127" customWidth="1"/>
    <col min="12800" max="12800" width="14" style="127" customWidth="1"/>
    <col min="12801" max="12801" width="18.28515625" style="127" customWidth="1"/>
    <col min="12802" max="12802" width="1.28515625" style="127" customWidth="1"/>
    <col min="12803" max="12803" width="11" style="127" customWidth="1"/>
    <col min="12804" max="12804" width="11.7109375" style="127" customWidth="1"/>
    <col min="12805" max="12806" width="11" style="127" customWidth="1"/>
    <col min="12807" max="12807" width="12.42578125" style="127" customWidth="1"/>
    <col min="12808" max="12813" width="0" style="127" hidden="1" customWidth="1"/>
    <col min="12814" max="12814" width="1.42578125" style="127" customWidth="1"/>
    <col min="12815" max="12817" width="0" style="127" hidden="1" customWidth="1"/>
    <col min="12818" max="12818" width="1.28515625" style="127" customWidth="1"/>
    <col min="12819" max="12821" width="10.7109375" style="127" customWidth="1"/>
    <col min="12822" max="12822" width="2.140625" style="127" customWidth="1"/>
    <col min="12823" max="12823" width="11.140625" style="127" customWidth="1"/>
    <col min="12824" max="12824" width="13.42578125" style="127" customWidth="1"/>
    <col min="12825" max="12825" width="10" style="127" customWidth="1"/>
    <col min="12826" max="12826" width="14.140625" style="127" customWidth="1"/>
    <col min="12827" max="12827" width="9.5703125" style="127" bestFit="1" customWidth="1"/>
    <col min="12828" max="13040" width="9.140625" style="127"/>
    <col min="13041" max="13041" width="3.42578125" style="127" customWidth="1"/>
    <col min="13042" max="13042" width="4.42578125" style="127" customWidth="1"/>
    <col min="13043" max="13043" width="32" style="127" customWidth="1"/>
    <col min="13044" max="13044" width="10.42578125" style="127" customWidth="1"/>
    <col min="13045" max="13045" width="15.85546875" style="127" customWidth="1"/>
    <col min="13046" max="13046" width="14.42578125" style="127" customWidth="1"/>
    <col min="13047" max="13047" width="13" style="127" customWidth="1"/>
    <col min="13048" max="13048" width="14.85546875" style="127" customWidth="1"/>
    <col min="13049" max="13049" width="15.85546875" style="127" customWidth="1"/>
    <col min="13050" max="13050" width="16.5703125" style="127" customWidth="1"/>
    <col min="13051" max="13051" width="15" style="127" customWidth="1"/>
    <col min="13052" max="13052" width="13" style="127" customWidth="1"/>
    <col min="13053" max="13053" width="12.5703125" style="127" customWidth="1"/>
    <col min="13054" max="13054" width="15.42578125" style="127" customWidth="1"/>
    <col min="13055" max="13055" width="13.140625" style="127" customWidth="1"/>
    <col min="13056" max="13056" width="14" style="127" customWidth="1"/>
    <col min="13057" max="13057" width="18.28515625" style="127" customWidth="1"/>
    <col min="13058" max="13058" width="1.28515625" style="127" customWidth="1"/>
    <col min="13059" max="13059" width="11" style="127" customWidth="1"/>
    <col min="13060" max="13060" width="11.7109375" style="127" customWidth="1"/>
    <col min="13061" max="13062" width="11" style="127" customWidth="1"/>
    <col min="13063" max="13063" width="12.42578125" style="127" customWidth="1"/>
    <col min="13064" max="13069" width="0" style="127" hidden="1" customWidth="1"/>
    <col min="13070" max="13070" width="1.42578125" style="127" customWidth="1"/>
    <col min="13071" max="13073" width="0" style="127" hidden="1" customWidth="1"/>
    <col min="13074" max="13074" width="1.28515625" style="127" customWidth="1"/>
    <col min="13075" max="13077" width="10.7109375" style="127" customWidth="1"/>
    <col min="13078" max="13078" width="2.140625" style="127" customWidth="1"/>
    <col min="13079" max="13079" width="11.140625" style="127" customWidth="1"/>
    <col min="13080" max="13080" width="13.42578125" style="127" customWidth="1"/>
    <col min="13081" max="13081" width="10" style="127" customWidth="1"/>
    <col min="13082" max="13082" width="14.140625" style="127" customWidth="1"/>
    <col min="13083" max="13083" width="9.5703125" style="127" bestFit="1" customWidth="1"/>
    <col min="13084" max="13296" width="9.140625" style="127"/>
    <col min="13297" max="13297" width="3.42578125" style="127" customWidth="1"/>
    <col min="13298" max="13298" width="4.42578125" style="127" customWidth="1"/>
    <col min="13299" max="13299" width="32" style="127" customWidth="1"/>
    <col min="13300" max="13300" width="10.42578125" style="127" customWidth="1"/>
    <col min="13301" max="13301" width="15.85546875" style="127" customWidth="1"/>
    <col min="13302" max="13302" width="14.42578125" style="127" customWidth="1"/>
    <col min="13303" max="13303" width="13" style="127" customWidth="1"/>
    <col min="13304" max="13304" width="14.85546875" style="127" customWidth="1"/>
    <col min="13305" max="13305" width="15.85546875" style="127" customWidth="1"/>
    <col min="13306" max="13306" width="16.5703125" style="127" customWidth="1"/>
    <col min="13307" max="13307" width="15" style="127" customWidth="1"/>
    <col min="13308" max="13308" width="13" style="127" customWidth="1"/>
    <col min="13309" max="13309" width="12.5703125" style="127" customWidth="1"/>
    <col min="13310" max="13310" width="15.42578125" style="127" customWidth="1"/>
    <col min="13311" max="13311" width="13.140625" style="127" customWidth="1"/>
    <col min="13312" max="13312" width="14" style="127" customWidth="1"/>
    <col min="13313" max="13313" width="18.28515625" style="127" customWidth="1"/>
    <col min="13314" max="13314" width="1.28515625" style="127" customWidth="1"/>
    <col min="13315" max="13315" width="11" style="127" customWidth="1"/>
    <col min="13316" max="13316" width="11.7109375" style="127" customWidth="1"/>
    <col min="13317" max="13318" width="11" style="127" customWidth="1"/>
    <col min="13319" max="13319" width="12.42578125" style="127" customWidth="1"/>
    <col min="13320" max="13325" width="0" style="127" hidden="1" customWidth="1"/>
    <col min="13326" max="13326" width="1.42578125" style="127" customWidth="1"/>
    <col min="13327" max="13329" width="0" style="127" hidden="1" customWidth="1"/>
    <col min="13330" max="13330" width="1.28515625" style="127" customWidth="1"/>
    <col min="13331" max="13333" width="10.7109375" style="127" customWidth="1"/>
    <col min="13334" max="13334" width="2.140625" style="127" customWidth="1"/>
    <col min="13335" max="13335" width="11.140625" style="127" customWidth="1"/>
    <col min="13336" max="13336" width="13.42578125" style="127" customWidth="1"/>
    <col min="13337" max="13337" width="10" style="127" customWidth="1"/>
    <col min="13338" max="13338" width="14.140625" style="127" customWidth="1"/>
    <col min="13339" max="13339" width="9.5703125" style="127" bestFit="1" customWidth="1"/>
    <col min="13340" max="13552" width="9.140625" style="127"/>
    <col min="13553" max="13553" width="3.42578125" style="127" customWidth="1"/>
    <col min="13554" max="13554" width="4.42578125" style="127" customWidth="1"/>
    <col min="13555" max="13555" width="32" style="127" customWidth="1"/>
    <col min="13556" max="13556" width="10.42578125" style="127" customWidth="1"/>
    <col min="13557" max="13557" width="15.85546875" style="127" customWidth="1"/>
    <col min="13558" max="13558" width="14.42578125" style="127" customWidth="1"/>
    <col min="13559" max="13559" width="13" style="127" customWidth="1"/>
    <col min="13560" max="13560" width="14.85546875" style="127" customWidth="1"/>
    <col min="13561" max="13561" width="15.85546875" style="127" customWidth="1"/>
    <col min="13562" max="13562" width="16.5703125" style="127" customWidth="1"/>
    <col min="13563" max="13563" width="15" style="127" customWidth="1"/>
    <col min="13564" max="13564" width="13" style="127" customWidth="1"/>
    <col min="13565" max="13565" width="12.5703125" style="127" customWidth="1"/>
    <col min="13566" max="13566" width="15.42578125" style="127" customWidth="1"/>
    <col min="13567" max="13567" width="13.140625" style="127" customWidth="1"/>
    <col min="13568" max="13568" width="14" style="127" customWidth="1"/>
    <col min="13569" max="13569" width="18.28515625" style="127" customWidth="1"/>
    <col min="13570" max="13570" width="1.28515625" style="127" customWidth="1"/>
    <col min="13571" max="13571" width="11" style="127" customWidth="1"/>
    <col min="13572" max="13572" width="11.7109375" style="127" customWidth="1"/>
    <col min="13573" max="13574" width="11" style="127" customWidth="1"/>
    <col min="13575" max="13575" width="12.42578125" style="127" customWidth="1"/>
    <col min="13576" max="13581" width="0" style="127" hidden="1" customWidth="1"/>
    <col min="13582" max="13582" width="1.42578125" style="127" customWidth="1"/>
    <col min="13583" max="13585" width="0" style="127" hidden="1" customWidth="1"/>
    <col min="13586" max="13586" width="1.28515625" style="127" customWidth="1"/>
    <col min="13587" max="13589" width="10.7109375" style="127" customWidth="1"/>
    <col min="13590" max="13590" width="2.140625" style="127" customWidth="1"/>
    <col min="13591" max="13591" width="11.140625" style="127" customWidth="1"/>
    <col min="13592" max="13592" width="13.42578125" style="127" customWidth="1"/>
    <col min="13593" max="13593" width="10" style="127" customWidth="1"/>
    <col min="13594" max="13594" width="14.140625" style="127" customWidth="1"/>
    <col min="13595" max="13595" width="9.5703125" style="127" bestFit="1" customWidth="1"/>
    <col min="13596" max="13808" width="9.140625" style="127"/>
    <col min="13809" max="13809" width="3.42578125" style="127" customWidth="1"/>
    <col min="13810" max="13810" width="4.42578125" style="127" customWidth="1"/>
    <col min="13811" max="13811" width="32" style="127" customWidth="1"/>
    <col min="13812" max="13812" width="10.42578125" style="127" customWidth="1"/>
    <col min="13813" max="13813" width="15.85546875" style="127" customWidth="1"/>
    <col min="13814" max="13814" width="14.42578125" style="127" customWidth="1"/>
    <col min="13815" max="13815" width="13" style="127" customWidth="1"/>
    <col min="13816" max="13816" width="14.85546875" style="127" customWidth="1"/>
    <col min="13817" max="13817" width="15.85546875" style="127" customWidth="1"/>
    <col min="13818" max="13818" width="16.5703125" style="127" customWidth="1"/>
    <col min="13819" max="13819" width="15" style="127" customWidth="1"/>
    <col min="13820" max="13820" width="13" style="127" customWidth="1"/>
    <col min="13821" max="13821" width="12.5703125" style="127" customWidth="1"/>
    <col min="13822" max="13822" width="15.42578125" style="127" customWidth="1"/>
    <col min="13823" max="13823" width="13.140625" style="127" customWidth="1"/>
    <col min="13824" max="13824" width="14" style="127" customWidth="1"/>
    <col min="13825" max="13825" width="18.28515625" style="127" customWidth="1"/>
    <col min="13826" max="13826" width="1.28515625" style="127" customWidth="1"/>
    <col min="13827" max="13827" width="11" style="127" customWidth="1"/>
    <col min="13828" max="13828" width="11.7109375" style="127" customWidth="1"/>
    <col min="13829" max="13830" width="11" style="127" customWidth="1"/>
    <col min="13831" max="13831" width="12.42578125" style="127" customWidth="1"/>
    <col min="13832" max="13837" width="0" style="127" hidden="1" customWidth="1"/>
    <col min="13838" max="13838" width="1.42578125" style="127" customWidth="1"/>
    <col min="13839" max="13841" width="0" style="127" hidden="1" customWidth="1"/>
    <col min="13842" max="13842" width="1.28515625" style="127" customWidth="1"/>
    <col min="13843" max="13845" width="10.7109375" style="127" customWidth="1"/>
    <col min="13846" max="13846" width="2.140625" style="127" customWidth="1"/>
    <col min="13847" max="13847" width="11.140625" style="127" customWidth="1"/>
    <col min="13848" max="13848" width="13.42578125" style="127" customWidth="1"/>
    <col min="13849" max="13849" width="10" style="127" customWidth="1"/>
    <col min="13850" max="13850" width="14.140625" style="127" customWidth="1"/>
    <col min="13851" max="13851" width="9.5703125" style="127" bestFit="1" customWidth="1"/>
    <col min="13852" max="14064" width="9.140625" style="127"/>
    <col min="14065" max="14065" width="3.42578125" style="127" customWidth="1"/>
    <col min="14066" max="14066" width="4.42578125" style="127" customWidth="1"/>
    <col min="14067" max="14067" width="32" style="127" customWidth="1"/>
    <col min="14068" max="14068" width="10.42578125" style="127" customWidth="1"/>
    <col min="14069" max="14069" width="15.85546875" style="127" customWidth="1"/>
    <col min="14070" max="14070" width="14.42578125" style="127" customWidth="1"/>
    <col min="14071" max="14071" width="13" style="127" customWidth="1"/>
    <col min="14072" max="14072" width="14.85546875" style="127" customWidth="1"/>
    <col min="14073" max="14073" width="15.85546875" style="127" customWidth="1"/>
    <col min="14074" max="14074" width="16.5703125" style="127" customWidth="1"/>
    <col min="14075" max="14075" width="15" style="127" customWidth="1"/>
    <col min="14076" max="14076" width="13" style="127" customWidth="1"/>
    <col min="14077" max="14077" width="12.5703125" style="127" customWidth="1"/>
    <col min="14078" max="14078" width="15.42578125" style="127" customWidth="1"/>
    <col min="14079" max="14079" width="13.140625" style="127" customWidth="1"/>
    <col min="14080" max="14080" width="14" style="127" customWidth="1"/>
    <col min="14081" max="14081" width="18.28515625" style="127" customWidth="1"/>
    <col min="14082" max="14082" width="1.28515625" style="127" customWidth="1"/>
    <col min="14083" max="14083" width="11" style="127" customWidth="1"/>
    <col min="14084" max="14084" width="11.7109375" style="127" customWidth="1"/>
    <col min="14085" max="14086" width="11" style="127" customWidth="1"/>
    <col min="14087" max="14087" width="12.42578125" style="127" customWidth="1"/>
    <col min="14088" max="14093" width="0" style="127" hidden="1" customWidth="1"/>
    <col min="14094" max="14094" width="1.42578125" style="127" customWidth="1"/>
    <col min="14095" max="14097" width="0" style="127" hidden="1" customWidth="1"/>
    <col min="14098" max="14098" width="1.28515625" style="127" customWidth="1"/>
    <col min="14099" max="14101" width="10.7109375" style="127" customWidth="1"/>
    <col min="14102" max="14102" width="2.140625" style="127" customWidth="1"/>
    <col min="14103" max="14103" width="11.140625" style="127" customWidth="1"/>
    <col min="14104" max="14104" width="13.42578125" style="127" customWidth="1"/>
    <col min="14105" max="14105" width="10" style="127" customWidth="1"/>
    <col min="14106" max="14106" width="14.140625" style="127" customWidth="1"/>
    <col min="14107" max="14107" width="9.5703125" style="127" bestFit="1" customWidth="1"/>
    <col min="14108" max="14320" width="9.140625" style="127"/>
    <col min="14321" max="14321" width="3.42578125" style="127" customWidth="1"/>
    <col min="14322" max="14322" width="4.42578125" style="127" customWidth="1"/>
    <col min="14323" max="14323" width="32" style="127" customWidth="1"/>
    <col min="14324" max="14324" width="10.42578125" style="127" customWidth="1"/>
    <col min="14325" max="14325" width="15.85546875" style="127" customWidth="1"/>
    <col min="14326" max="14326" width="14.42578125" style="127" customWidth="1"/>
    <col min="14327" max="14327" width="13" style="127" customWidth="1"/>
    <col min="14328" max="14328" width="14.85546875" style="127" customWidth="1"/>
    <col min="14329" max="14329" width="15.85546875" style="127" customWidth="1"/>
    <col min="14330" max="14330" width="16.5703125" style="127" customWidth="1"/>
    <col min="14331" max="14331" width="15" style="127" customWidth="1"/>
    <col min="14332" max="14332" width="13" style="127" customWidth="1"/>
    <col min="14333" max="14333" width="12.5703125" style="127" customWidth="1"/>
    <col min="14334" max="14334" width="15.42578125" style="127" customWidth="1"/>
    <col min="14335" max="14335" width="13.140625" style="127" customWidth="1"/>
    <col min="14336" max="14336" width="14" style="127" customWidth="1"/>
    <col min="14337" max="14337" width="18.28515625" style="127" customWidth="1"/>
    <col min="14338" max="14338" width="1.28515625" style="127" customWidth="1"/>
    <col min="14339" max="14339" width="11" style="127" customWidth="1"/>
    <col min="14340" max="14340" width="11.7109375" style="127" customWidth="1"/>
    <col min="14341" max="14342" width="11" style="127" customWidth="1"/>
    <col min="14343" max="14343" width="12.42578125" style="127" customWidth="1"/>
    <col min="14344" max="14349" width="0" style="127" hidden="1" customWidth="1"/>
    <col min="14350" max="14350" width="1.42578125" style="127" customWidth="1"/>
    <col min="14351" max="14353" width="0" style="127" hidden="1" customWidth="1"/>
    <col min="14354" max="14354" width="1.28515625" style="127" customWidth="1"/>
    <col min="14355" max="14357" width="10.7109375" style="127" customWidth="1"/>
    <col min="14358" max="14358" width="2.140625" style="127" customWidth="1"/>
    <col min="14359" max="14359" width="11.140625" style="127" customWidth="1"/>
    <col min="14360" max="14360" width="13.42578125" style="127" customWidth="1"/>
    <col min="14361" max="14361" width="10" style="127" customWidth="1"/>
    <col min="14362" max="14362" width="14.140625" style="127" customWidth="1"/>
    <col min="14363" max="14363" width="9.5703125" style="127" bestFit="1" customWidth="1"/>
    <col min="14364" max="14576" width="9.140625" style="127"/>
    <col min="14577" max="14577" width="3.42578125" style="127" customWidth="1"/>
    <col min="14578" max="14578" width="4.42578125" style="127" customWidth="1"/>
    <col min="14579" max="14579" width="32" style="127" customWidth="1"/>
    <col min="14580" max="14580" width="10.42578125" style="127" customWidth="1"/>
    <col min="14581" max="14581" width="15.85546875" style="127" customWidth="1"/>
    <col min="14582" max="14582" width="14.42578125" style="127" customWidth="1"/>
    <col min="14583" max="14583" width="13" style="127" customWidth="1"/>
    <col min="14584" max="14584" width="14.85546875" style="127" customWidth="1"/>
    <col min="14585" max="14585" width="15.85546875" style="127" customWidth="1"/>
    <col min="14586" max="14586" width="16.5703125" style="127" customWidth="1"/>
    <col min="14587" max="14587" width="15" style="127" customWidth="1"/>
    <col min="14588" max="14588" width="13" style="127" customWidth="1"/>
    <col min="14589" max="14589" width="12.5703125" style="127" customWidth="1"/>
    <col min="14590" max="14590" width="15.42578125" style="127" customWidth="1"/>
    <col min="14591" max="14591" width="13.140625" style="127" customWidth="1"/>
    <col min="14592" max="14592" width="14" style="127" customWidth="1"/>
    <col min="14593" max="14593" width="18.28515625" style="127" customWidth="1"/>
    <col min="14594" max="14594" width="1.28515625" style="127" customWidth="1"/>
    <col min="14595" max="14595" width="11" style="127" customWidth="1"/>
    <col min="14596" max="14596" width="11.7109375" style="127" customWidth="1"/>
    <col min="14597" max="14598" width="11" style="127" customWidth="1"/>
    <col min="14599" max="14599" width="12.42578125" style="127" customWidth="1"/>
    <col min="14600" max="14605" width="0" style="127" hidden="1" customWidth="1"/>
    <col min="14606" max="14606" width="1.42578125" style="127" customWidth="1"/>
    <col min="14607" max="14609" width="0" style="127" hidden="1" customWidth="1"/>
    <col min="14610" max="14610" width="1.28515625" style="127" customWidth="1"/>
    <col min="14611" max="14613" width="10.7109375" style="127" customWidth="1"/>
    <col min="14614" max="14614" width="2.140625" style="127" customWidth="1"/>
    <col min="14615" max="14615" width="11.140625" style="127" customWidth="1"/>
    <col min="14616" max="14616" width="13.42578125" style="127" customWidth="1"/>
    <col min="14617" max="14617" width="10" style="127" customWidth="1"/>
    <col min="14618" max="14618" width="14.140625" style="127" customWidth="1"/>
    <col min="14619" max="14619" width="9.5703125" style="127" bestFit="1" customWidth="1"/>
    <col min="14620" max="14832" width="9.140625" style="127"/>
    <col min="14833" max="14833" width="3.42578125" style="127" customWidth="1"/>
    <col min="14834" max="14834" width="4.42578125" style="127" customWidth="1"/>
    <col min="14835" max="14835" width="32" style="127" customWidth="1"/>
    <col min="14836" max="14836" width="10.42578125" style="127" customWidth="1"/>
    <col min="14837" max="14837" width="15.85546875" style="127" customWidth="1"/>
    <col min="14838" max="14838" width="14.42578125" style="127" customWidth="1"/>
    <col min="14839" max="14839" width="13" style="127" customWidth="1"/>
    <col min="14840" max="14840" width="14.85546875" style="127" customWidth="1"/>
    <col min="14841" max="14841" width="15.85546875" style="127" customWidth="1"/>
    <col min="14842" max="14842" width="16.5703125" style="127" customWidth="1"/>
    <col min="14843" max="14843" width="15" style="127" customWidth="1"/>
    <col min="14844" max="14844" width="13" style="127" customWidth="1"/>
    <col min="14845" max="14845" width="12.5703125" style="127" customWidth="1"/>
    <col min="14846" max="14846" width="15.42578125" style="127" customWidth="1"/>
    <col min="14847" max="14847" width="13.140625" style="127" customWidth="1"/>
    <col min="14848" max="14848" width="14" style="127" customWidth="1"/>
    <col min="14849" max="14849" width="18.28515625" style="127" customWidth="1"/>
    <col min="14850" max="14850" width="1.28515625" style="127" customWidth="1"/>
    <col min="14851" max="14851" width="11" style="127" customWidth="1"/>
    <col min="14852" max="14852" width="11.7109375" style="127" customWidth="1"/>
    <col min="14853" max="14854" width="11" style="127" customWidth="1"/>
    <col min="14855" max="14855" width="12.42578125" style="127" customWidth="1"/>
    <col min="14856" max="14861" width="0" style="127" hidden="1" customWidth="1"/>
    <col min="14862" max="14862" width="1.42578125" style="127" customWidth="1"/>
    <col min="14863" max="14865" width="0" style="127" hidden="1" customWidth="1"/>
    <col min="14866" max="14866" width="1.28515625" style="127" customWidth="1"/>
    <col min="14867" max="14869" width="10.7109375" style="127" customWidth="1"/>
    <col min="14870" max="14870" width="2.140625" style="127" customWidth="1"/>
    <col min="14871" max="14871" width="11.140625" style="127" customWidth="1"/>
    <col min="14872" max="14872" width="13.42578125" style="127" customWidth="1"/>
    <col min="14873" max="14873" width="10" style="127" customWidth="1"/>
    <col min="14874" max="14874" width="14.140625" style="127" customWidth="1"/>
    <col min="14875" max="14875" width="9.5703125" style="127" bestFit="1" customWidth="1"/>
    <col min="14876" max="15088" width="9.140625" style="127"/>
    <col min="15089" max="15089" width="3.42578125" style="127" customWidth="1"/>
    <col min="15090" max="15090" width="4.42578125" style="127" customWidth="1"/>
    <col min="15091" max="15091" width="32" style="127" customWidth="1"/>
    <col min="15092" max="15092" width="10.42578125" style="127" customWidth="1"/>
    <col min="15093" max="15093" width="15.85546875" style="127" customWidth="1"/>
    <col min="15094" max="15094" width="14.42578125" style="127" customWidth="1"/>
    <col min="15095" max="15095" width="13" style="127" customWidth="1"/>
    <col min="15096" max="15096" width="14.85546875" style="127" customWidth="1"/>
    <col min="15097" max="15097" width="15.85546875" style="127" customWidth="1"/>
    <col min="15098" max="15098" width="16.5703125" style="127" customWidth="1"/>
    <col min="15099" max="15099" width="15" style="127" customWidth="1"/>
    <col min="15100" max="15100" width="13" style="127" customWidth="1"/>
    <col min="15101" max="15101" width="12.5703125" style="127" customWidth="1"/>
    <col min="15102" max="15102" width="15.42578125" style="127" customWidth="1"/>
    <col min="15103" max="15103" width="13.140625" style="127" customWidth="1"/>
    <col min="15104" max="15104" width="14" style="127" customWidth="1"/>
    <col min="15105" max="15105" width="18.28515625" style="127" customWidth="1"/>
    <col min="15106" max="15106" width="1.28515625" style="127" customWidth="1"/>
    <col min="15107" max="15107" width="11" style="127" customWidth="1"/>
    <col min="15108" max="15108" width="11.7109375" style="127" customWidth="1"/>
    <col min="15109" max="15110" width="11" style="127" customWidth="1"/>
    <col min="15111" max="15111" width="12.42578125" style="127" customWidth="1"/>
    <col min="15112" max="15117" width="0" style="127" hidden="1" customWidth="1"/>
    <col min="15118" max="15118" width="1.42578125" style="127" customWidth="1"/>
    <col min="15119" max="15121" width="0" style="127" hidden="1" customWidth="1"/>
    <col min="15122" max="15122" width="1.28515625" style="127" customWidth="1"/>
    <col min="15123" max="15125" width="10.7109375" style="127" customWidth="1"/>
    <col min="15126" max="15126" width="2.140625" style="127" customWidth="1"/>
    <col min="15127" max="15127" width="11.140625" style="127" customWidth="1"/>
    <col min="15128" max="15128" width="13.42578125" style="127" customWidth="1"/>
    <col min="15129" max="15129" width="10" style="127" customWidth="1"/>
    <col min="15130" max="15130" width="14.140625" style="127" customWidth="1"/>
    <col min="15131" max="15131" width="9.5703125" style="127" bestFit="1" customWidth="1"/>
    <col min="15132" max="15344" width="9.140625" style="127"/>
    <col min="15345" max="15345" width="3.42578125" style="127" customWidth="1"/>
    <col min="15346" max="15346" width="4.42578125" style="127" customWidth="1"/>
    <col min="15347" max="15347" width="32" style="127" customWidth="1"/>
    <col min="15348" max="15348" width="10.42578125" style="127" customWidth="1"/>
    <col min="15349" max="15349" width="15.85546875" style="127" customWidth="1"/>
    <col min="15350" max="15350" width="14.42578125" style="127" customWidth="1"/>
    <col min="15351" max="15351" width="13" style="127" customWidth="1"/>
    <col min="15352" max="15352" width="14.85546875" style="127" customWidth="1"/>
    <col min="15353" max="15353" width="15.85546875" style="127" customWidth="1"/>
    <col min="15354" max="15354" width="16.5703125" style="127" customWidth="1"/>
    <col min="15355" max="15355" width="15" style="127" customWidth="1"/>
    <col min="15356" max="15356" width="13" style="127" customWidth="1"/>
    <col min="15357" max="15357" width="12.5703125" style="127" customWidth="1"/>
    <col min="15358" max="15358" width="15.42578125" style="127" customWidth="1"/>
    <col min="15359" max="15359" width="13.140625" style="127" customWidth="1"/>
    <col min="15360" max="15360" width="14" style="127" customWidth="1"/>
    <col min="15361" max="15361" width="18.28515625" style="127" customWidth="1"/>
    <col min="15362" max="15362" width="1.28515625" style="127" customWidth="1"/>
    <col min="15363" max="15363" width="11" style="127" customWidth="1"/>
    <col min="15364" max="15364" width="11.7109375" style="127" customWidth="1"/>
    <col min="15365" max="15366" width="11" style="127" customWidth="1"/>
    <col min="15367" max="15367" width="12.42578125" style="127" customWidth="1"/>
    <col min="15368" max="15373" width="0" style="127" hidden="1" customWidth="1"/>
    <col min="15374" max="15374" width="1.42578125" style="127" customWidth="1"/>
    <col min="15375" max="15377" width="0" style="127" hidden="1" customWidth="1"/>
    <col min="15378" max="15378" width="1.28515625" style="127" customWidth="1"/>
    <col min="15379" max="15381" width="10.7109375" style="127" customWidth="1"/>
    <col min="15382" max="15382" width="2.140625" style="127" customWidth="1"/>
    <col min="15383" max="15383" width="11.140625" style="127" customWidth="1"/>
    <col min="15384" max="15384" width="13.42578125" style="127" customWidth="1"/>
    <col min="15385" max="15385" width="10" style="127" customWidth="1"/>
    <col min="15386" max="15386" width="14.140625" style="127" customWidth="1"/>
    <col min="15387" max="15387" width="9.5703125" style="127" bestFit="1" customWidth="1"/>
    <col min="15388" max="15600" width="9.140625" style="127"/>
    <col min="15601" max="15601" width="3.42578125" style="127" customWidth="1"/>
    <col min="15602" max="15602" width="4.42578125" style="127" customWidth="1"/>
    <col min="15603" max="15603" width="32" style="127" customWidth="1"/>
    <col min="15604" max="15604" width="10.42578125" style="127" customWidth="1"/>
    <col min="15605" max="15605" width="15.85546875" style="127" customWidth="1"/>
    <col min="15606" max="15606" width="14.42578125" style="127" customWidth="1"/>
    <col min="15607" max="15607" width="13" style="127" customWidth="1"/>
    <col min="15608" max="15608" width="14.85546875" style="127" customWidth="1"/>
    <col min="15609" max="15609" width="15.85546875" style="127" customWidth="1"/>
    <col min="15610" max="15610" width="16.5703125" style="127" customWidth="1"/>
    <col min="15611" max="15611" width="15" style="127" customWidth="1"/>
    <col min="15612" max="15612" width="13" style="127" customWidth="1"/>
    <col min="15613" max="15613" width="12.5703125" style="127" customWidth="1"/>
    <col min="15614" max="15614" width="15.42578125" style="127" customWidth="1"/>
    <col min="15615" max="15615" width="13.140625" style="127" customWidth="1"/>
    <col min="15616" max="15616" width="14" style="127" customWidth="1"/>
    <col min="15617" max="15617" width="18.28515625" style="127" customWidth="1"/>
    <col min="15618" max="15618" width="1.28515625" style="127" customWidth="1"/>
    <col min="15619" max="15619" width="11" style="127" customWidth="1"/>
    <col min="15620" max="15620" width="11.7109375" style="127" customWidth="1"/>
    <col min="15621" max="15622" width="11" style="127" customWidth="1"/>
    <col min="15623" max="15623" width="12.42578125" style="127" customWidth="1"/>
    <col min="15624" max="15629" width="0" style="127" hidden="1" customWidth="1"/>
    <col min="15630" max="15630" width="1.42578125" style="127" customWidth="1"/>
    <col min="15631" max="15633" width="0" style="127" hidden="1" customWidth="1"/>
    <col min="15634" max="15634" width="1.28515625" style="127" customWidth="1"/>
    <col min="15635" max="15637" width="10.7109375" style="127" customWidth="1"/>
    <col min="15638" max="15638" width="2.140625" style="127" customWidth="1"/>
    <col min="15639" max="15639" width="11.140625" style="127" customWidth="1"/>
    <col min="15640" max="15640" width="13.42578125" style="127" customWidth="1"/>
    <col min="15641" max="15641" width="10" style="127" customWidth="1"/>
    <col min="15642" max="15642" width="14.140625" style="127" customWidth="1"/>
    <col min="15643" max="15643" width="9.5703125" style="127" bestFit="1" customWidth="1"/>
    <col min="15644" max="15856" width="9.140625" style="127"/>
    <col min="15857" max="15857" width="3.42578125" style="127" customWidth="1"/>
    <col min="15858" max="15858" width="4.42578125" style="127" customWidth="1"/>
    <col min="15859" max="15859" width="32" style="127" customWidth="1"/>
    <col min="15860" max="15860" width="10.42578125" style="127" customWidth="1"/>
    <col min="15861" max="15861" width="15.85546875" style="127" customWidth="1"/>
    <col min="15862" max="15862" width="14.42578125" style="127" customWidth="1"/>
    <col min="15863" max="15863" width="13" style="127" customWidth="1"/>
    <col min="15864" max="15864" width="14.85546875" style="127" customWidth="1"/>
    <col min="15865" max="15865" width="15.85546875" style="127" customWidth="1"/>
    <col min="15866" max="15866" width="16.5703125" style="127" customWidth="1"/>
    <col min="15867" max="15867" width="15" style="127" customWidth="1"/>
    <col min="15868" max="15868" width="13" style="127" customWidth="1"/>
    <col min="15869" max="15869" width="12.5703125" style="127" customWidth="1"/>
    <col min="15870" max="15870" width="15.42578125" style="127" customWidth="1"/>
    <col min="15871" max="15871" width="13.140625" style="127" customWidth="1"/>
    <col min="15872" max="15872" width="14" style="127" customWidth="1"/>
    <col min="15873" max="15873" width="18.28515625" style="127" customWidth="1"/>
    <col min="15874" max="15874" width="1.28515625" style="127" customWidth="1"/>
    <col min="15875" max="15875" width="11" style="127" customWidth="1"/>
    <col min="15876" max="15876" width="11.7109375" style="127" customWidth="1"/>
    <col min="15877" max="15878" width="11" style="127" customWidth="1"/>
    <col min="15879" max="15879" width="12.42578125" style="127" customWidth="1"/>
    <col min="15880" max="15885" width="0" style="127" hidden="1" customWidth="1"/>
    <col min="15886" max="15886" width="1.42578125" style="127" customWidth="1"/>
    <col min="15887" max="15889" width="0" style="127" hidden="1" customWidth="1"/>
    <col min="15890" max="15890" width="1.28515625" style="127" customWidth="1"/>
    <col min="15891" max="15893" width="10.7109375" style="127" customWidth="1"/>
    <col min="15894" max="15894" width="2.140625" style="127" customWidth="1"/>
    <col min="15895" max="15895" width="11.140625" style="127" customWidth="1"/>
    <col min="15896" max="15896" width="13.42578125" style="127" customWidth="1"/>
    <col min="15897" max="15897" width="10" style="127" customWidth="1"/>
    <col min="15898" max="15898" width="14.140625" style="127" customWidth="1"/>
    <col min="15899" max="15899" width="9.5703125" style="127" bestFit="1" customWidth="1"/>
    <col min="15900" max="16112" width="9.140625" style="127"/>
    <col min="16113" max="16113" width="3.42578125" style="127" customWidth="1"/>
    <col min="16114" max="16114" width="4.42578125" style="127" customWidth="1"/>
    <col min="16115" max="16115" width="32" style="127" customWidth="1"/>
    <col min="16116" max="16116" width="10.42578125" style="127" customWidth="1"/>
    <col min="16117" max="16117" width="15.85546875" style="127" customWidth="1"/>
    <col min="16118" max="16118" width="14.42578125" style="127" customWidth="1"/>
    <col min="16119" max="16119" width="13" style="127" customWidth="1"/>
    <col min="16120" max="16120" width="14.85546875" style="127" customWidth="1"/>
    <col min="16121" max="16121" width="15.85546875" style="127" customWidth="1"/>
    <col min="16122" max="16122" width="16.5703125" style="127" customWidth="1"/>
    <col min="16123" max="16123" width="15" style="127" customWidth="1"/>
    <col min="16124" max="16124" width="13" style="127" customWidth="1"/>
    <col min="16125" max="16125" width="12.5703125" style="127" customWidth="1"/>
    <col min="16126" max="16126" width="15.42578125" style="127" customWidth="1"/>
    <col min="16127" max="16127" width="13.140625" style="127" customWidth="1"/>
    <col min="16128" max="16128" width="14" style="127" customWidth="1"/>
    <col min="16129" max="16129" width="18.28515625" style="127" customWidth="1"/>
    <col min="16130" max="16130" width="1.28515625" style="127" customWidth="1"/>
    <col min="16131" max="16131" width="11" style="127" customWidth="1"/>
    <col min="16132" max="16132" width="11.7109375" style="127" customWidth="1"/>
    <col min="16133" max="16134" width="11" style="127" customWidth="1"/>
    <col min="16135" max="16135" width="12.42578125" style="127" customWidth="1"/>
    <col min="16136" max="16141" width="0" style="127" hidden="1" customWidth="1"/>
    <col min="16142" max="16142" width="1.42578125" style="127" customWidth="1"/>
    <col min="16143" max="16145" width="0" style="127" hidden="1" customWidth="1"/>
    <col min="16146" max="16146" width="1.28515625" style="127" customWidth="1"/>
    <col min="16147" max="16149" width="10.7109375" style="127" customWidth="1"/>
    <col min="16150" max="16150" width="2.140625" style="127" customWidth="1"/>
    <col min="16151" max="16151" width="11.140625" style="127" customWidth="1"/>
    <col min="16152" max="16152" width="13.42578125" style="127" customWidth="1"/>
    <col min="16153" max="16153" width="10" style="127" customWidth="1"/>
    <col min="16154" max="16154" width="14.140625" style="127" customWidth="1"/>
    <col min="16155" max="16155" width="9.5703125" style="127" bestFit="1" customWidth="1"/>
    <col min="16156" max="16384" width="9.140625" style="127"/>
  </cols>
  <sheetData>
    <row r="1" spans="1:25" ht="18.75" customHeight="1">
      <c r="B1" s="507" t="s">
        <v>148</v>
      </c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X1" s="319"/>
      <c r="Y1" s="319"/>
    </row>
    <row r="2" spans="1:25" ht="18.75">
      <c r="B2" s="507"/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</row>
    <row r="3" spans="1:25" ht="19.5" customHeight="1" thickBot="1"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X3" s="127" t="s">
        <v>82</v>
      </c>
    </row>
    <row r="4" spans="1:25" ht="56.25" customHeight="1">
      <c r="A4" s="508" t="s">
        <v>83</v>
      </c>
      <c r="B4" s="509"/>
      <c r="C4" s="494" t="s">
        <v>2</v>
      </c>
      <c r="D4" s="494" t="s">
        <v>84</v>
      </c>
      <c r="E4" s="494" t="s">
        <v>85</v>
      </c>
      <c r="F4" s="472" t="s">
        <v>86</v>
      </c>
      <c r="G4" s="473"/>
      <c r="H4" s="474"/>
      <c r="I4" s="494" t="s">
        <v>87</v>
      </c>
      <c r="J4" s="494" t="s">
        <v>88</v>
      </c>
      <c r="K4" s="494" t="s">
        <v>89</v>
      </c>
      <c r="L4" s="472" t="s">
        <v>90</v>
      </c>
      <c r="M4" s="473"/>
      <c r="N4" s="472" t="s">
        <v>91</v>
      </c>
      <c r="O4" s="473"/>
      <c r="P4" s="474"/>
      <c r="Q4" s="494" t="s">
        <v>92</v>
      </c>
      <c r="R4" s="500" t="s">
        <v>140</v>
      </c>
      <c r="S4" s="502" t="s">
        <v>142</v>
      </c>
      <c r="T4" s="504" t="s">
        <v>96</v>
      </c>
      <c r="U4" s="505"/>
      <c r="V4" s="505"/>
      <c r="W4" s="506"/>
      <c r="X4" s="498" t="s">
        <v>149</v>
      </c>
      <c r="Y4" s="498" t="s">
        <v>150</v>
      </c>
    </row>
    <row r="5" spans="1:25" ht="99.75" customHeight="1" thickBot="1">
      <c r="A5" s="510"/>
      <c r="B5" s="511"/>
      <c r="C5" s="495"/>
      <c r="D5" s="495"/>
      <c r="E5" s="495"/>
      <c r="F5" s="134" t="s">
        <v>105</v>
      </c>
      <c r="G5" s="134" t="s">
        <v>106</v>
      </c>
      <c r="H5" s="134" t="s">
        <v>107</v>
      </c>
      <c r="I5" s="495"/>
      <c r="J5" s="495"/>
      <c r="K5" s="495"/>
      <c r="L5" s="134" t="s">
        <v>108</v>
      </c>
      <c r="M5" s="134" t="s">
        <v>109</v>
      </c>
      <c r="N5" s="317" t="s">
        <v>137</v>
      </c>
      <c r="O5" s="317" t="s">
        <v>138</v>
      </c>
      <c r="P5" s="317" t="s">
        <v>139</v>
      </c>
      <c r="Q5" s="495"/>
      <c r="R5" s="501"/>
      <c r="S5" s="503"/>
      <c r="T5" s="361" t="s">
        <v>112</v>
      </c>
      <c r="U5" s="362" t="s">
        <v>146</v>
      </c>
      <c r="V5" s="362" t="s">
        <v>147</v>
      </c>
      <c r="W5" s="363" t="s">
        <v>145</v>
      </c>
      <c r="X5" s="499"/>
      <c r="Y5" s="499"/>
    </row>
    <row r="6" spans="1:25" ht="16.5" customHeight="1" thickBot="1">
      <c r="A6" s="496">
        <v>1</v>
      </c>
      <c r="B6" s="497"/>
      <c r="C6" s="141">
        <v>2</v>
      </c>
      <c r="D6" s="141">
        <v>3</v>
      </c>
      <c r="E6" s="141">
        <v>4</v>
      </c>
      <c r="F6" s="141">
        <v>5</v>
      </c>
      <c r="G6" s="141">
        <v>6</v>
      </c>
      <c r="H6" s="141">
        <v>7</v>
      </c>
      <c r="I6" s="141">
        <v>8</v>
      </c>
      <c r="J6" s="141">
        <v>9</v>
      </c>
      <c r="K6" s="141">
        <v>10</v>
      </c>
      <c r="L6" s="141">
        <v>11</v>
      </c>
      <c r="M6" s="141">
        <v>12</v>
      </c>
      <c r="N6" s="141">
        <v>13</v>
      </c>
      <c r="O6" s="141">
        <v>14</v>
      </c>
      <c r="P6" s="141">
        <v>15</v>
      </c>
      <c r="Q6" s="141">
        <v>16</v>
      </c>
      <c r="R6" s="368">
        <v>17</v>
      </c>
      <c r="S6" s="366">
        <v>18</v>
      </c>
      <c r="T6" s="364">
        <v>19</v>
      </c>
      <c r="U6" s="149">
        <v>20</v>
      </c>
      <c r="V6" s="149">
        <v>21</v>
      </c>
      <c r="W6" s="365">
        <v>22</v>
      </c>
      <c r="X6" s="367">
        <v>23</v>
      </c>
      <c r="Y6" s="367">
        <v>24</v>
      </c>
    </row>
    <row r="7" spans="1:25" s="326" customFormat="1" ht="27" hidden="1" customHeight="1" thickBot="1">
      <c r="A7" s="150"/>
      <c r="B7" s="151">
        <v>51</v>
      </c>
      <c r="C7" s="321" t="s">
        <v>115</v>
      </c>
      <c r="D7" s="155">
        <v>2.2000000000000002</v>
      </c>
      <c r="E7" s="155">
        <v>52522.69137</v>
      </c>
      <c r="F7" s="155">
        <v>1174.49</v>
      </c>
      <c r="G7" s="155">
        <v>1174.49</v>
      </c>
      <c r="H7" s="155">
        <f>F7-G7</f>
        <v>0</v>
      </c>
      <c r="I7" s="155">
        <v>55445.951800000003</v>
      </c>
      <c r="J7" s="155">
        <v>0</v>
      </c>
      <c r="K7" s="155">
        <f>I7</f>
        <v>55445.951800000003</v>
      </c>
      <c r="L7" s="155">
        <f>I7*2.2/100/4*3</f>
        <v>914.85820470000021</v>
      </c>
      <c r="M7" s="155">
        <v>378.10199999999998</v>
      </c>
      <c r="N7" s="155">
        <v>1200</v>
      </c>
      <c r="O7" s="155">
        <v>1200</v>
      </c>
      <c r="P7" s="286"/>
      <c r="Q7" s="322">
        <f>H7+L7</f>
        <v>914.85820470000021</v>
      </c>
      <c r="R7" s="322">
        <f>Q7-N7</f>
        <v>-285.14179529999979</v>
      </c>
      <c r="S7" s="323"/>
      <c r="T7" s="324"/>
      <c r="U7" s="323"/>
      <c r="V7" s="323"/>
      <c r="W7" s="325"/>
      <c r="X7" s="236">
        <f>R7+S7-W7</f>
        <v>-285.14179529999979</v>
      </c>
      <c r="Y7" s="236">
        <f>X7-X7*2%</f>
        <v>-279.43895939399977</v>
      </c>
    </row>
    <row r="8" spans="1:25" ht="21" hidden="1" customHeight="1">
      <c r="A8" s="166">
        <v>1</v>
      </c>
      <c r="B8" s="167"/>
      <c r="C8" s="168" t="s">
        <v>12</v>
      </c>
      <c r="D8" s="170">
        <v>2.2000000000000002</v>
      </c>
      <c r="E8" s="170">
        <v>354.41899999999998</v>
      </c>
      <c r="F8" s="170">
        <v>6.0439999999999996</v>
      </c>
      <c r="G8" s="170">
        <v>5.1070000000000002</v>
      </c>
      <c r="H8" s="170">
        <f>F8-G8</f>
        <v>0.93699999999999939</v>
      </c>
      <c r="I8" s="170">
        <v>264.74741999999998</v>
      </c>
      <c r="J8" s="170">
        <v>0</v>
      </c>
      <c r="K8" s="170">
        <f>I8</f>
        <v>264.74741999999998</v>
      </c>
      <c r="L8" s="170">
        <f>I8*2.2/100/4*3</f>
        <v>4.3683324300000006</v>
      </c>
      <c r="M8" s="170">
        <v>1.2</v>
      </c>
      <c r="N8" s="170">
        <v>4.5</v>
      </c>
      <c r="O8" s="170">
        <v>4.5</v>
      </c>
      <c r="P8" s="170"/>
      <c r="Q8" s="170">
        <f>H8+L8</f>
        <v>5.30533243</v>
      </c>
      <c r="R8" s="170">
        <f t="shared" ref="R8:R14" si="0">Q8-N8</f>
        <v>0.80533242999999999</v>
      </c>
      <c r="S8" s="327"/>
      <c r="T8" s="328"/>
      <c r="U8" s="327"/>
      <c r="V8" s="327"/>
      <c r="W8" s="329"/>
      <c r="X8" s="330"/>
      <c r="Y8" s="376"/>
    </row>
    <row r="9" spans="1:25" ht="15.75" hidden="1" customHeight="1">
      <c r="A9" s="178">
        <v>2</v>
      </c>
      <c r="B9" s="151"/>
      <c r="C9" s="179" t="s">
        <v>14</v>
      </c>
      <c r="D9" s="181">
        <v>2.2000000000000002</v>
      </c>
      <c r="E9" s="181">
        <v>233.33689000000001</v>
      </c>
      <c r="F9" s="181">
        <v>4.5389999999999997</v>
      </c>
      <c r="G9" s="181">
        <v>4.5389999999999997</v>
      </c>
      <c r="H9" s="182">
        <f t="shared" ref="H9:H14" si="1">F9-G9</f>
        <v>0</v>
      </c>
      <c r="I9" s="181">
        <v>145.78510999999997</v>
      </c>
      <c r="J9" s="181">
        <v>0</v>
      </c>
      <c r="K9" s="181">
        <v>145.78510999999997</v>
      </c>
      <c r="L9" s="182">
        <f t="shared" ref="L9:L14" si="2">I9*2.2/100/4*3</f>
        <v>2.4054543150000001</v>
      </c>
      <c r="M9" s="181">
        <v>0</v>
      </c>
      <c r="N9" s="181">
        <v>3.2</v>
      </c>
      <c r="O9" s="181">
        <v>3.2</v>
      </c>
      <c r="P9" s="287"/>
      <c r="Q9" s="216">
        <f t="shared" ref="Q9:Q14" si="3">H9+L9</f>
        <v>2.4054543150000001</v>
      </c>
      <c r="R9" s="216">
        <f t="shared" si="0"/>
        <v>-0.79454568500000011</v>
      </c>
      <c r="S9" s="331"/>
      <c r="T9" s="328"/>
      <c r="U9" s="331"/>
      <c r="V9" s="331"/>
      <c r="W9" s="332"/>
      <c r="X9" s="236"/>
      <c r="Y9" s="376"/>
    </row>
    <row r="10" spans="1:25" s="333" customFormat="1" hidden="1">
      <c r="A10" s="178">
        <v>3</v>
      </c>
      <c r="B10" s="151"/>
      <c r="C10" s="179" t="s">
        <v>17</v>
      </c>
      <c r="D10" s="181">
        <v>2.2000000000000002</v>
      </c>
      <c r="E10" s="181">
        <v>306.34670999999997</v>
      </c>
      <c r="F10" s="181">
        <v>6.3</v>
      </c>
      <c r="G10" s="181">
        <v>6.3</v>
      </c>
      <c r="H10" s="182">
        <f t="shared" si="1"/>
        <v>0</v>
      </c>
      <c r="I10" s="181">
        <v>330.5</v>
      </c>
      <c r="J10" s="181">
        <v>0</v>
      </c>
      <c r="K10" s="181">
        <v>330.5</v>
      </c>
      <c r="L10" s="182">
        <f t="shared" si="2"/>
        <v>5.4532499999999997</v>
      </c>
      <c r="M10" s="181"/>
      <c r="N10" s="181">
        <v>5.53</v>
      </c>
      <c r="O10" s="181">
        <v>5.53</v>
      </c>
      <c r="P10" s="287"/>
      <c r="Q10" s="216">
        <f t="shared" si="3"/>
        <v>5.4532499999999997</v>
      </c>
      <c r="R10" s="216">
        <f t="shared" si="0"/>
        <v>-7.675000000000054E-2</v>
      </c>
      <c r="S10" s="331"/>
      <c r="T10" s="328"/>
      <c r="U10" s="331"/>
      <c r="V10" s="331"/>
      <c r="W10" s="332"/>
      <c r="X10" s="236"/>
      <c r="Y10" s="376"/>
    </row>
    <row r="11" spans="1:25" ht="15.75" hidden="1" customHeight="1">
      <c r="A11" s="178">
        <v>4</v>
      </c>
      <c r="B11" s="193"/>
      <c r="C11" s="179" t="s">
        <v>23</v>
      </c>
      <c r="D11" s="182">
        <v>2.2000000000000002</v>
      </c>
      <c r="E11" s="182">
        <v>77.346000000000004</v>
      </c>
      <c r="F11" s="182">
        <v>1.339</v>
      </c>
      <c r="G11" s="182">
        <v>1.155</v>
      </c>
      <c r="H11" s="182">
        <f t="shared" si="1"/>
        <v>0.18399999999999994</v>
      </c>
      <c r="I11" s="182">
        <v>45.548000000000002</v>
      </c>
      <c r="J11" s="181">
        <v>0</v>
      </c>
      <c r="K11" s="182">
        <v>45.548000000000002</v>
      </c>
      <c r="L11" s="182">
        <f t="shared" si="2"/>
        <v>0.75154200000000015</v>
      </c>
      <c r="M11" s="182">
        <v>0.184</v>
      </c>
      <c r="N11" s="182">
        <v>10</v>
      </c>
      <c r="O11" s="182">
        <v>10</v>
      </c>
      <c r="P11" s="216"/>
      <c r="Q11" s="216">
        <f t="shared" si="3"/>
        <v>0.9355420000000001</v>
      </c>
      <c r="R11" s="216">
        <f t="shared" si="0"/>
        <v>-9.0644580000000001</v>
      </c>
      <c r="S11" s="331"/>
      <c r="T11" s="328">
        <v>214.42</v>
      </c>
      <c r="U11" s="331"/>
      <c r="V11" s="331"/>
      <c r="W11" s="332"/>
      <c r="X11" s="236"/>
      <c r="Y11" s="376"/>
    </row>
    <row r="12" spans="1:25" s="333" customFormat="1" ht="31.5" hidden="1">
      <c r="A12" s="178">
        <v>5</v>
      </c>
      <c r="B12" s="151"/>
      <c r="C12" s="220" t="s">
        <v>25</v>
      </c>
      <c r="D12" s="181">
        <v>2.2000000000000002</v>
      </c>
      <c r="E12" s="181">
        <v>108.11</v>
      </c>
      <c r="F12" s="181">
        <v>1.2</v>
      </c>
      <c r="G12" s="181">
        <v>1.3</v>
      </c>
      <c r="H12" s="182">
        <f t="shared" si="1"/>
        <v>-0.10000000000000009</v>
      </c>
      <c r="I12" s="181">
        <v>19.935479999999998</v>
      </c>
      <c r="J12" s="181">
        <v>0</v>
      </c>
      <c r="K12" s="181">
        <f>I12</f>
        <v>19.935479999999998</v>
      </c>
      <c r="L12" s="182">
        <f t="shared" si="2"/>
        <v>0.32893541999999998</v>
      </c>
      <c r="M12" s="181">
        <v>0.1</v>
      </c>
      <c r="N12" s="181">
        <v>0.3</v>
      </c>
      <c r="O12" s="181">
        <v>0.3</v>
      </c>
      <c r="P12" s="287"/>
      <c r="Q12" s="216">
        <f t="shared" si="3"/>
        <v>0.22893541999999989</v>
      </c>
      <c r="R12" s="216">
        <f t="shared" si="0"/>
        <v>-7.1064580000000099E-2</v>
      </c>
      <c r="S12" s="331"/>
      <c r="T12" s="328"/>
      <c r="U12" s="331"/>
      <c r="V12" s="331"/>
      <c r="W12" s="332"/>
      <c r="X12" s="236"/>
      <c r="Y12" s="376"/>
    </row>
    <row r="13" spans="1:25" ht="43.5" hidden="1" customHeight="1">
      <c r="A13" s="178">
        <v>6</v>
      </c>
      <c r="B13" s="193"/>
      <c r="C13" s="179" t="s">
        <v>28</v>
      </c>
      <c r="D13" s="181">
        <v>2.2000000000000002</v>
      </c>
      <c r="E13" s="181">
        <v>11520.594279999999</v>
      </c>
      <c r="F13" s="181">
        <v>271.38421199999999</v>
      </c>
      <c r="G13" s="181">
        <v>271.38421</v>
      </c>
      <c r="H13" s="182">
        <f t="shared" si="1"/>
        <v>1.9999999949504854E-6</v>
      </c>
      <c r="I13" s="181">
        <v>11400.930349999999</v>
      </c>
      <c r="J13" s="181">
        <v>0</v>
      </c>
      <c r="K13" s="181">
        <v>11400.930349999999</v>
      </c>
      <c r="L13" s="182">
        <f t="shared" si="2"/>
        <v>188.115350775</v>
      </c>
      <c r="M13" s="181">
        <v>0</v>
      </c>
      <c r="N13" s="181">
        <v>61.17</v>
      </c>
      <c r="O13" s="181">
        <v>61.17</v>
      </c>
      <c r="P13" s="287"/>
      <c r="Q13" s="216">
        <f t="shared" si="3"/>
        <v>188.11535277499999</v>
      </c>
      <c r="R13" s="216">
        <f t="shared" si="0"/>
        <v>126.94535277499999</v>
      </c>
      <c r="S13" s="331"/>
      <c r="T13" s="328">
        <v>115.59</v>
      </c>
      <c r="U13" s="331"/>
      <c r="V13" s="331"/>
      <c r="W13" s="332"/>
      <c r="X13" s="334"/>
      <c r="Y13" s="377"/>
    </row>
    <row r="14" spans="1:25" hidden="1">
      <c r="A14" s="178">
        <v>7</v>
      </c>
      <c r="B14" s="193"/>
      <c r="C14" s="220" t="s">
        <v>30</v>
      </c>
      <c r="D14" s="181">
        <v>2.2000000000000002</v>
      </c>
      <c r="E14" s="181">
        <v>96.9</v>
      </c>
      <c r="F14" s="181">
        <v>1.8</v>
      </c>
      <c r="G14" s="181">
        <v>1.6</v>
      </c>
      <c r="H14" s="182">
        <f t="shared" si="1"/>
        <v>0.19999999999999996</v>
      </c>
      <c r="I14" s="181">
        <v>199.68</v>
      </c>
      <c r="J14" s="181">
        <v>0</v>
      </c>
      <c r="K14" s="181">
        <v>199.68</v>
      </c>
      <c r="L14" s="182">
        <f t="shared" si="2"/>
        <v>3.2947200000000003</v>
      </c>
      <c r="M14" s="181">
        <v>0.5</v>
      </c>
      <c r="N14" s="181">
        <v>4.9000000000000004</v>
      </c>
      <c r="O14" s="181">
        <v>4.9000000000000004</v>
      </c>
      <c r="P14" s="287"/>
      <c r="Q14" s="216">
        <f t="shared" si="3"/>
        <v>3.49472</v>
      </c>
      <c r="R14" s="216">
        <f t="shared" si="0"/>
        <v>-1.4052800000000003</v>
      </c>
      <c r="S14" s="331"/>
      <c r="T14" s="328"/>
      <c r="U14" s="331"/>
      <c r="V14" s="331"/>
      <c r="W14" s="332"/>
      <c r="X14" s="236"/>
      <c r="Y14" s="376"/>
    </row>
    <row r="15" spans="1:25" s="341" customFormat="1" ht="25.5" hidden="1" customHeight="1" thickBot="1">
      <c r="A15" s="201"/>
      <c r="B15" s="202"/>
      <c r="C15" s="335" t="s">
        <v>116</v>
      </c>
      <c r="D15" s="336"/>
      <c r="E15" s="336">
        <f>SUM(E8:E14)</f>
        <v>12697.052879999999</v>
      </c>
      <c r="F15" s="336">
        <f t="shared" ref="F15:R15" si="4">SUM(F8:F14)</f>
        <v>292.60621199999997</v>
      </c>
      <c r="G15" s="336">
        <f t="shared" si="4"/>
        <v>291.38521000000003</v>
      </c>
      <c r="H15" s="336">
        <f t="shared" si="4"/>
        <v>1.2210019999999941</v>
      </c>
      <c r="I15" s="336">
        <f t="shared" si="4"/>
        <v>12407.126359999998</v>
      </c>
      <c r="J15" s="336">
        <f t="shared" si="4"/>
        <v>0</v>
      </c>
      <c r="K15" s="336">
        <f t="shared" si="4"/>
        <v>12407.126359999998</v>
      </c>
      <c r="L15" s="336">
        <f t="shared" si="4"/>
        <v>204.71758494000002</v>
      </c>
      <c r="M15" s="336">
        <f t="shared" si="4"/>
        <v>1.984</v>
      </c>
      <c r="N15" s="336">
        <f t="shared" si="4"/>
        <v>89.600000000000009</v>
      </c>
      <c r="O15" s="336">
        <f t="shared" si="4"/>
        <v>89.600000000000009</v>
      </c>
      <c r="P15" s="336"/>
      <c r="Q15" s="336">
        <f t="shared" si="4"/>
        <v>205.93858693999999</v>
      </c>
      <c r="R15" s="336">
        <f t="shared" si="4"/>
        <v>116.33858693999998</v>
      </c>
      <c r="S15" s="337"/>
      <c r="T15" s="338">
        <f>SUM(T8:T14)</f>
        <v>330.01</v>
      </c>
      <c r="U15" s="337"/>
      <c r="V15" s="337"/>
      <c r="W15" s="339"/>
      <c r="X15" s="340"/>
      <c r="Y15" s="378"/>
    </row>
    <row r="16" spans="1:25" ht="21" customHeight="1">
      <c r="A16" s="213">
        <v>1</v>
      </c>
      <c r="B16" s="214"/>
      <c r="C16" s="215" t="s">
        <v>12</v>
      </c>
      <c r="D16" s="216">
        <v>2.2000000000000002</v>
      </c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331"/>
      <c r="T16" s="328"/>
      <c r="U16" s="331"/>
      <c r="V16" s="216"/>
      <c r="W16" s="332"/>
      <c r="X16" s="342"/>
      <c r="Y16" s="376"/>
    </row>
    <row r="17" spans="1:25" ht="31.5" customHeight="1">
      <c r="A17" s="178"/>
      <c r="B17" s="193">
        <v>1</v>
      </c>
      <c r="C17" s="220" t="s">
        <v>117</v>
      </c>
      <c r="D17" s="181">
        <v>2.2000000000000002</v>
      </c>
      <c r="E17" s="181">
        <v>295163.28000000003</v>
      </c>
      <c r="F17" s="181">
        <v>6255.8389999999999</v>
      </c>
      <c r="G17" s="181">
        <v>6255.8389999999999</v>
      </c>
      <c r="H17" s="182">
        <f t="shared" ref="H17:H73" si="5">F17-G17</f>
        <v>0</v>
      </c>
      <c r="I17" s="181">
        <v>281044.54307000001</v>
      </c>
      <c r="J17" s="181">
        <v>0</v>
      </c>
      <c r="K17" s="181">
        <v>281044.54307000001</v>
      </c>
      <c r="L17" s="182">
        <f>I17*2.2/100/4*3</f>
        <v>4637.2349606550015</v>
      </c>
      <c r="M17" s="181">
        <v>0</v>
      </c>
      <c r="N17" s="181">
        <f>SUM(O17:P17)</f>
        <v>4359.2</v>
      </c>
      <c r="O17" s="181">
        <f>3387.5</f>
        <v>3387.5</v>
      </c>
      <c r="P17" s="287">
        <v>971.7</v>
      </c>
      <c r="Q17" s="216">
        <f>H17+L17</f>
        <v>4637.2349606550015</v>
      </c>
      <c r="R17" s="216">
        <f>Q17-N17</f>
        <v>278.03496065500167</v>
      </c>
      <c r="S17" s="331">
        <f>I17*2.2%/4</f>
        <v>1545.7449868850003</v>
      </c>
      <c r="T17" s="328">
        <v>3103.58</v>
      </c>
      <c r="U17" s="331">
        <f>T17/12*9</f>
        <v>2327.6849999999999</v>
      </c>
      <c r="V17" s="182">
        <v>2449.8000000000002</v>
      </c>
      <c r="W17" s="343">
        <f t="shared" ref="W17:W18" si="6">V17-U17</f>
        <v>122.11500000000024</v>
      </c>
      <c r="X17" s="236">
        <f>R17+S17-W17</f>
        <v>1701.6649475400018</v>
      </c>
      <c r="Y17" s="376"/>
    </row>
    <row r="18" spans="1:25">
      <c r="A18" s="222">
        <v>2</v>
      </c>
      <c r="B18" s="151"/>
      <c r="C18" s="223" t="s">
        <v>14</v>
      </c>
      <c r="D18" s="181">
        <v>2.2000000000000002</v>
      </c>
      <c r="E18" s="181"/>
      <c r="F18" s="181"/>
      <c r="G18" s="181"/>
      <c r="H18" s="182"/>
      <c r="I18" s="181"/>
      <c r="J18" s="181"/>
      <c r="K18" s="181"/>
      <c r="L18" s="182"/>
      <c r="M18" s="181"/>
      <c r="N18" s="181"/>
      <c r="O18" s="181"/>
      <c r="P18" s="287"/>
      <c r="Q18" s="216"/>
      <c r="R18" s="216"/>
      <c r="S18" s="331">
        <f t="shared" ref="S18:S72" si="7">I18*2.2%/4</f>
        <v>0</v>
      </c>
      <c r="T18" s="328"/>
      <c r="U18" s="331"/>
      <c r="V18" s="182"/>
      <c r="W18" s="343">
        <f t="shared" si="6"/>
        <v>0</v>
      </c>
      <c r="X18" s="236">
        <f t="shared" ref="X18:X53" si="8">R18+S18-W18</f>
        <v>0</v>
      </c>
      <c r="Y18" s="376"/>
    </row>
    <row r="19" spans="1:25" s="333" customFormat="1" ht="31.5" customHeight="1">
      <c r="A19" s="178"/>
      <c r="B19" s="193">
        <v>2</v>
      </c>
      <c r="C19" s="220" t="s">
        <v>15</v>
      </c>
      <c r="D19" s="181">
        <v>2.2000000000000002</v>
      </c>
      <c r="E19" s="224">
        <v>134519.5</v>
      </c>
      <c r="F19" s="224">
        <v>3407.3</v>
      </c>
      <c r="G19" s="224">
        <v>3002.7999999999997</v>
      </c>
      <c r="H19" s="182">
        <f t="shared" si="5"/>
        <v>404.50000000000045</v>
      </c>
      <c r="I19" s="224">
        <v>247230.85594000001</v>
      </c>
      <c r="J19" s="181">
        <v>0</v>
      </c>
      <c r="K19" s="224">
        <v>247230.85594000001</v>
      </c>
      <c r="L19" s="182">
        <f t="shared" ref="L19:L72" si="9">I19*2.2/100/4*3</f>
        <v>4079.3091230100003</v>
      </c>
      <c r="M19" s="224">
        <v>183.6</v>
      </c>
      <c r="N19" s="181">
        <f t="shared" ref="N19:N20" si="10">SUM(O19:P19)</f>
        <v>4214.8</v>
      </c>
      <c r="O19" s="224">
        <v>1852.3</v>
      </c>
      <c r="P19" s="287">
        <v>2362.5</v>
      </c>
      <c r="Q19" s="216">
        <f t="shared" ref="Q19:Q75" si="11">H19+L19</f>
        <v>4483.8091230100008</v>
      </c>
      <c r="R19" s="216">
        <f t="shared" ref="R19:R75" si="12">Q19-N19</f>
        <v>269.00912301000062</v>
      </c>
      <c r="S19" s="331">
        <f t="shared" si="7"/>
        <v>1359.7697076700001</v>
      </c>
      <c r="T19" s="328">
        <v>682.03</v>
      </c>
      <c r="U19" s="331">
        <f t="shared" ref="U19:U72" si="13">T19/12*9</f>
        <v>511.52249999999998</v>
      </c>
      <c r="V19" s="182">
        <v>538.29999999999995</v>
      </c>
      <c r="W19" s="343">
        <f>V19-U19</f>
        <v>26.777499999999975</v>
      </c>
      <c r="X19" s="236">
        <f t="shared" si="8"/>
        <v>1602.0013306800008</v>
      </c>
      <c r="Y19" s="376"/>
    </row>
    <row r="20" spans="1:25">
      <c r="A20" s="178"/>
      <c r="B20" s="193">
        <v>3</v>
      </c>
      <c r="C20" s="220" t="s">
        <v>16</v>
      </c>
      <c r="D20" s="181">
        <v>2.2000000000000002</v>
      </c>
      <c r="E20" s="181">
        <v>111452.21</v>
      </c>
      <c r="F20" s="181">
        <v>2116.9870000000001</v>
      </c>
      <c r="G20" s="181">
        <v>2176.4059999999999</v>
      </c>
      <c r="H20" s="182">
        <f t="shared" si="5"/>
        <v>-59.418999999999869</v>
      </c>
      <c r="I20" s="181">
        <v>119860.16954999999</v>
      </c>
      <c r="J20" s="181">
        <v>0</v>
      </c>
      <c r="K20" s="181">
        <v>119860.16954999999</v>
      </c>
      <c r="L20" s="182">
        <f t="shared" si="9"/>
        <v>1977.692797575</v>
      </c>
      <c r="M20" s="181">
        <v>0</v>
      </c>
      <c r="N20" s="181">
        <f t="shared" si="10"/>
        <v>1803.4</v>
      </c>
      <c r="O20" s="181">
        <v>1120.5</v>
      </c>
      <c r="P20" s="287">
        <v>682.9</v>
      </c>
      <c r="Q20" s="216">
        <f t="shared" si="11"/>
        <v>1918.2737975750001</v>
      </c>
      <c r="R20" s="216">
        <f t="shared" si="12"/>
        <v>114.87379757500003</v>
      </c>
      <c r="S20" s="331">
        <f t="shared" si="7"/>
        <v>659.23093252500007</v>
      </c>
      <c r="T20" s="328">
        <v>3277.77</v>
      </c>
      <c r="U20" s="331">
        <f t="shared" si="13"/>
        <v>2458.3274999999999</v>
      </c>
      <c r="V20" s="182">
        <v>2587.3000000000002</v>
      </c>
      <c r="W20" s="343">
        <f t="shared" ref="W20:W72" si="14">V20-U20</f>
        <v>128.97250000000031</v>
      </c>
      <c r="X20" s="236">
        <f t="shared" si="8"/>
        <v>645.13223009999979</v>
      </c>
      <c r="Y20" s="376"/>
    </row>
    <row r="21" spans="1:25" s="333" customFormat="1" ht="15.75" customHeight="1">
      <c r="A21" s="222">
        <v>3</v>
      </c>
      <c r="B21" s="151"/>
      <c r="C21" s="223" t="s">
        <v>17</v>
      </c>
      <c r="D21" s="181">
        <v>2.2000000000000002</v>
      </c>
      <c r="E21" s="181"/>
      <c r="F21" s="181"/>
      <c r="G21" s="181"/>
      <c r="H21" s="182"/>
      <c r="I21" s="181"/>
      <c r="J21" s="181"/>
      <c r="K21" s="181"/>
      <c r="L21" s="182"/>
      <c r="M21" s="181"/>
      <c r="N21" s="181"/>
      <c r="O21" s="181"/>
      <c r="P21" s="287"/>
      <c r="Q21" s="216"/>
      <c r="R21" s="216"/>
      <c r="S21" s="331">
        <f t="shared" si="7"/>
        <v>0</v>
      </c>
      <c r="T21" s="328"/>
      <c r="U21" s="331">
        <f t="shared" si="13"/>
        <v>0</v>
      </c>
      <c r="V21" s="182"/>
      <c r="W21" s="343">
        <f t="shared" si="14"/>
        <v>0</v>
      </c>
      <c r="X21" s="236">
        <f t="shared" si="8"/>
        <v>0</v>
      </c>
      <c r="Y21" s="376"/>
    </row>
    <row r="22" spans="1:25">
      <c r="A22" s="178"/>
      <c r="B22" s="193">
        <v>4</v>
      </c>
      <c r="C22" s="220" t="s">
        <v>18</v>
      </c>
      <c r="D22" s="181">
        <v>2.2000000000000002</v>
      </c>
      <c r="E22" s="181">
        <v>130640.569</v>
      </c>
      <c r="F22" s="181">
        <v>3069.9169999999999</v>
      </c>
      <c r="G22" s="181">
        <v>2341.027</v>
      </c>
      <c r="H22" s="182">
        <f t="shared" si="5"/>
        <v>728.88999999999987</v>
      </c>
      <c r="I22" s="181">
        <v>139318.47104</v>
      </c>
      <c r="J22" s="181">
        <v>0</v>
      </c>
      <c r="K22" s="181">
        <v>139318.47104</v>
      </c>
      <c r="L22" s="182">
        <f t="shared" si="9"/>
        <v>2298.7547721600004</v>
      </c>
      <c r="M22" s="181">
        <v>0</v>
      </c>
      <c r="N22" s="181">
        <f t="shared" ref="N22:N26" si="15">SUM(O22:P22)</f>
        <v>2846.2</v>
      </c>
      <c r="O22" s="181">
        <v>1546.7</v>
      </c>
      <c r="P22" s="287">
        <v>1299.5</v>
      </c>
      <c r="Q22" s="216">
        <f t="shared" si="11"/>
        <v>3027.6447721600002</v>
      </c>
      <c r="R22" s="216">
        <f t="shared" si="12"/>
        <v>181.44477216000041</v>
      </c>
      <c r="S22" s="331">
        <f t="shared" si="7"/>
        <v>766.25159072000008</v>
      </c>
      <c r="T22" s="328">
        <v>2539.7800000000002</v>
      </c>
      <c r="U22" s="331">
        <f t="shared" si="13"/>
        <v>1904.835</v>
      </c>
      <c r="V22" s="182">
        <v>2004.7</v>
      </c>
      <c r="W22" s="343">
        <f t="shared" si="14"/>
        <v>99.865000000000009</v>
      </c>
      <c r="X22" s="236">
        <f t="shared" si="8"/>
        <v>847.83136288000048</v>
      </c>
      <c r="Y22" s="376"/>
    </row>
    <row r="23" spans="1:25" s="333" customFormat="1" ht="31.5" customHeight="1">
      <c r="A23" s="178"/>
      <c r="B23" s="193">
        <v>5</v>
      </c>
      <c r="C23" s="220" t="s">
        <v>19</v>
      </c>
      <c r="D23" s="181">
        <v>2.2000000000000002</v>
      </c>
      <c r="E23" s="181">
        <v>303243.64</v>
      </c>
      <c r="F23" s="181">
        <v>5836</v>
      </c>
      <c r="G23" s="181">
        <v>5976.9</v>
      </c>
      <c r="H23" s="182">
        <f t="shared" si="5"/>
        <v>-140.89999999999964</v>
      </c>
      <c r="I23" s="181">
        <v>265448.90830000001</v>
      </c>
      <c r="J23" s="181">
        <v>0</v>
      </c>
      <c r="K23" s="181">
        <v>265448.90830000001</v>
      </c>
      <c r="L23" s="182">
        <f t="shared" si="9"/>
        <v>4379.9069869500008</v>
      </c>
      <c r="M23" s="181">
        <v>129.1</v>
      </c>
      <c r="N23" s="181">
        <f t="shared" si="15"/>
        <v>3984.8999999999996</v>
      </c>
      <c r="O23" s="181">
        <v>3209.1</v>
      </c>
      <c r="P23" s="287">
        <v>775.8</v>
      </c>
      <c r="Q23" s="216">
        <f t="shared" si="11"/>
        <v>4239.0069869500012</v>
      </c>
      <c r="R23" s="216">
        <f t="shared" si="12"/>
        <v>254.10698695000156</v>
      </c>
      <c r="S23" s="331">
        <f t="shared" si="7"/>
        <v>1459.9689956500001</v>
      </c>
      <c r="T23" s="328">
        <v>2158.79</v>
      </c>
      <c r="U23" s="331">
        <f t="shared" si="13"/>
        <v>1619.0925</v>
      </c>
      <c r="V23" s="182">
        <v>1704</v>
      </c>
      <c r="W23" s="343">
        <f t="shared" si="14"/>
        <v>84.907500000000027</v>
      </c>
      <c r="X23" s="236">
        <f t="shared" si="8"/>
        <v>1629.1684826000017</v>
      </c>
      <c r="Y23" s="376"/>
    </row>
    <row r="24" spans="1:25">
      <c r="A24" s="178"/>
      <c r="B24" s="193">
        <v>6</v>
      </c>
      <c r="C24" s="220" t="s">
        <v>20</v>
      </c>
      <c r="D24" s="181">
        <v>2.2000000000000002</v>
      </c>
      <c r="E24" s="181">
        <v>91112.433449999997</v>
      </c>
      <c r="F24" s="181">
        <v>2397.1379999999999</v>
      </c>
      <c r="G24" s="181">
        <v>1606.365</v>
      </c>
      <c r="H24" s="182">
        <f t="shared" si="5"/>
        <v>790.77299999999991</v>
      </c>
      <c r="I24" s="181">
        <v>122694.07162</v>
      </c>
      <c r="J24" s="181">
        <v>0</v>
      </c>
      <c r="K24" s="181">
        <v>122694.07162</v>
      </c>
      <c r="L24" s="182">
        <f t="shared" si="9"/>
        <v>2024.4521817300001</v>
      </c>
      <c r="M24" s="181">
        <v>782.28800000000001</v>
      </c>
      <c r="N24" s="181">
        <f t="shared" si="15"/>
        <v>2646.5</v>
      </c>
      <c r="O24" s="181">
        <v>1345.8</v>
      </c>
      <c r="P24" s="287">
        <v>1300.7</v>
      </c>
      <c r="Q24" s="216">
        <f t="shared" si="11"/>
        <v>2815.2251817300003</v>
      </c>
      <c r="R24" s="216">
        <f t="shared" si="12"/>
        <v>168.72518173000026</v>
      </c>
      <c r="S24" s="331">
        <f t="shared" si="7"/>
        <v>674.81739391000008</v>
      </c>
      <c r="T24" s="328">
        <v>1360.09</v>
      </c>
      <c r="U24" s="331">
        <f t="shared" si="13"/>
        <v>1020.0674999999999</v>
      </c>
      <c r="V24" s="182">
        <v>1073.5999999999999</v>
      </c>
      <c r="W24" s="343">
        <f t="shared" si="14"/>
        <v>53.532500000000027</v>
      </c>
      <c r="X24" s="236">
        <f t="shared" si="8"/>
        <v>790.01007564000031</v>
      </c>
      <c r="Y24" s="376"/>
    </row>
    <row r="25" spans="1:25" ht="31.5" customHeight="1">
      <c r="A25" s="178"/>
      <c r="B25" s="193">
        <v>7</v>
      </c>
      <c r="C25" s="220" t="s">
        <v>21</v>
      </c>
      <c r="D25" s="181">
        <v>2.2000000000000002</v>
      </c>
      <c r="E25" s="181">
        <v>209793.47899999999</v>
      </c>
      <c r="F25" s="181">
        <v>4630.1030000000001</v>
      </c>
      <c r="G25" s="181">
        <v>4660.393</v>
      </c>
      <c r="H25" s="182">
        <f t="shared" si="5"/>
        <v>-30.289999999999964</v>
      </c>
      <c r="I25" s="181">
        <v>217022.25175999998</v>
      </c>
      <c r="J25" s="181">
        <v>0</v>
      </c>
      <c r="K25" s="181">
        <v>217022.25175999998</v>
      </c>
      <c r="L25" s="182">
        <f t="shared" si="9"/>
        <v>3580.8671540399996</v>
      </c>
      <c r="M25" s="181">
        <v>0</v>
      </c>
      <c r="N25" s="181">
        <f t="shared" si="15"/>
        <v>3337.7000000000003</v>
      </c>
      <c r="O25" s="181">
        <v>2302.8000000000002</v>
      </c>
      <c r="P25" s="287">
        <v>1034.9000000000001</v>
      </c>
      <c r="Q25" s="216">
        <f t="shared" si="11"/>
        <v>3550.5771540399996</v>
      </c>
      <c r="R25" s="216">
        <f t="shared" si="12"/>
        <v>212.87715403999937</v>
      </c>
      <c r="S25" s="331">
        <f t="shared" si="7"/>
        <v>1193.6223846800001</v>
      </c>
      <c r="T25" s="328">
        <v>3299.09</v>
      </c>
      <c r="U25" s="331">
        <f t="shared" si="13"/>
        <v>2474.3175000000001</v>
      </c>
      <c r="V25" s="182">
        <v>2604.1</v>
      </c>
      <c r="W25" s="343">
        <f t="shared" si="14"/>
        <v>129.7824999999998</v>
      </c>
      <c r="X25" s="236">
        <f t="shared" si="8"/>
        <v>1276.7170387199997</v>
      </c>
      <c r="Y25" s="376"/>
    </row>
    <row r="26" spans="1:25" s="333" customFormat="1" ht="31.5">
      <c r="A26" s="178"/>
      <c r="B26" s="193">
        <v>8</v>
      </c>
      <c r="C26" s="220" t="s">
        <v>22</v>
      </c>
      <c r="D26" s="181">
        <v>2.2000000000000002</v>
      </c>
      <c r="E26" s="181">
        <v>100996.68</v>
      </c>
      <c r="F26" s="181">
        <v>3427.1</v>
      </c>
      <c r="G26" s="181">
        <v>2993.6</v>
      </c>
      <c r="H26" s="182">
        <f t="shared" si="5"/>
        <v>433.5</v>
      </c>
      <c r="I26" s="181">
        <v>219769.98881000001</v>
      </c>
      <c r="J26" s="181">
        <v>0</v>
      </c>
      <c r="K26" s="181">
        <v>219769.98881000001</v>
      </c>
      <c r="L26" s="182">
        <f t="shared" si="9"/>
        <v>3626.2048153650003</v>
      </c>
      <c r="M26" s="181">
        <v>117.9</v>
      </c>
      <c r="N26" s="181">
        <f t="shared" si="15"/>
        <v>3816.7</v>
      </c>
      <c r="O26" s="181">
        <v>1553.5</v>
      </c>
      <c r="P26" s="287">
        <v>2263.1999999999998</v>
      </c>
      <c r="Q26" s="216">
        <f t="shared" si="11"/>
        <v>4059.7048153650003</v>
      </c>
      <c r="R26" s="216">
        <f t="shared" si="12"/>
        <v>243.00481536500047</v>
      </c>
      <c r="S26" s="331">
        <f t="shared" si="7"/>
        <v>1208.7349384550002</v>
      </c>
      <c r="T26" s="328">
        <v>2186.5</v>
      </c>
      <c r="U26" s="331">
        <f t="shared" si="13"/>
        <v>1639.875</v>
      </c>
      <c r="V26" s="182">
        <v>1725.9</v>
      </c>
      <c r="W26" s="343">
        <f t="shared" si="14"/>
        <v>86.025000000000091</v>
      </c>
      <c r="X26" s="236">
        <f t="shared" si="8"/>
        <v>1365.7147538200006</v>
      </c>
      <c r="Y26" s="376"/>
    </row>
    <row r="27" spans="1:25" ht="15.75" customHeight="1">
      <c r="A27" s="222">
        <v>4</v>
      </c>
      <c r="B27" s="193"/>
      <c r="C27" s="223" t="s">
        <v>23</v>
      </c>
      <c r="D27" s="182">
        <v>2.2000000000000002</v>
      </c>
      <c r="E27" s="182"/>
      <c r="F27" s="182"/>
      <c r="G27" s="182"/>
      <c r="H27" s="182"/>
      <c r="I27" s="182"/>
      <c r="J27" s="181"/>
      <c r="K27" s="182"/>
      <c r="L27" s="182"/>
      <c r="M27" s="182"/>
      <c r="N27" s="182"/>
      <c r="O27" s="182"/>
      <c r="P27" s="287">
        <v>0</v>
      </c>
      <c r="Q27" s="216"/>
      <c r="R27" s="216"/>
      <c r="S27" s="331">
        <f t="shared" si="7"/>
        <v>0</v>
      </c>
      <c r="T27" s="328"/>
      <c r="U27" s="331">
        <f t="shared" si="13"/>
        <v>0</v>
      </c>
      <c r="V27" s="182"/>
      <c r="W27" s="343">
        <f t="shared" si="14"/>
        <v>0</v>
      </c>
      <c r="X27" s="236">
        <f t="shared" si="8"/>
        <v>0</v>
      </c>
      <c r="Y27" s="376"/>
    </row>
    <row r="28" spans="1:25" ht="31.5">
      <c r="A28" s="178"/>
      <c r="B28" s="193">
        <v>9</v>
      </c>
      <c r="C28" s="220" t="s">
        <v>24</v>
      </c>
      <c r="D28" s="181">
        <v>2.2000000000000002</v>
      </c>
      <c r="E28" s="181">
        <v>116986.98368</v>
      </c>
      <c r="F28" s="181">
        <v>3723.99</v>
      </c>
      <c r="G28" s="181">
        <v>3505.6709999999998</v>
      </c>
      <c r="H28" s="182">
        <f t="shared" si="5"/>
        <v>218.31899999999996</v>
      </c>
      <c r="I28" s="181">
        <v>226766.78405000002</v>
      </c>
      <c r="J28" s="181">
        <v>0</v>
      </c>
      <c r="K28" s="181">
        <v>226766.78405000002</v>
      </c>
      <c r="L28" s="182">
        <f t="shared" si="9"/>
        <v>3741.6519368250001</v>
      </c>
      <c r="M28" s="181">
        <v>219.87700000000001</v>
      </c>
      <c r="N28" s="181">
        <f>SUM(O28:P28)</f>
        <v>3722.6000000000004</v>
      </c>
      <c r="O28" s="181">
        <v>1859.9</v>
      </c>
      <c r="P28" s="287">
        <v>1862.7</v>
      </c>
      <c r="Q28" s="216">
        <f t="shared" si="11"/>
        <v>3959.9709368250001</v>
      </c>
      <c r="R28" s="216">
        <f t="shared" si="12"/>
        <v>237.37093682499972</v>
      </c>
      <c r="S28" s="331">
        <f t="shared" si="7"/>
        <v>1247.2173122750003</v>
      </c>
      <c r="T28" s="328">
        <v>988.89</v>
      </c>
      <c r="U28" s="331">
        <f t="shared" si="13"/>
        <v>741.66750000000002</v>
      </c>
      <c r="V28" s="182">
        <v>780.6</v>
      </c>
      <c r="W28" s="343">
        <f t="shared" si="14"/>
        <v>38.932500000000005</v>
      </c>
      <c r="X28" s="236">
        <f t="shared" si="8"/>
        <v>1445.6557490999999</v>
      </c>
      <c r="Y28" s="376"/>
    </row>
    <row r="29" spans="1:25" s="333" customFormat="1" ht="31.5" customHeight="1">
      <c r="A29" s="222">
        <v>5</v>
      </c>
      <c r="B29" s="151"/>
      <c r="C29" s="344" t="s">
        <v>25</v>
      </c>
      <c r="D29" s="181">
        <v>2.2000000000000002</v>
      </c>
      <c r="E29" s="181"/>
      <c r="F29" s="181"/>
      <c r="G29" s="181"/>
      <c r="H29" s="182"/>
      <c r="I29" s="181"/>
      <c r="J29" s="181"/>
      <c r="K29" s="181"/>
      <c r="L29" s="182"/>
      <c r="M29" s="181"/>
      <c r="N29" s="181"/>
      <c r="O29" s="181"/>
      <c r="P29" s="287">
        <v>0</v>
      </c>
      <c r="Q29" s="216"/>
      <c r="R29" s="216"/>
      <c r="S29" s="331">
        <f t="shared" si="7"/>
        <v>0</v>
      </c>
      <c r="T29" s="328"/>
      <c r="U29" s="331">
        <f t="shared" si="13"/>
        <v>0</v>
      </c>
      <c r="V29" s="182"/>
      <c r="W29" s="343">
        <f t="shared" si="14"/>
        <v>0</v>
      </c>
      <c r="X29" s="236">
        <f t="shared" si="8"/>
        <v>0</v>
      </c>
      <c r="Y29" s="376"/>
    </row>
    <row r="30" spans="1:25" ht="31.5">
      <c r="A30" s="230"/>
      <c r="B30" s="193">
        <v>10</v>
      </c>
      <c r="C30" s="179" t="s">
        <v>26</v>
      </c>
      <c r="D30" s="181">
        <v>2.2000000000000002</v>
      </c>
      <c r="E30" s="181">
        <v>580944.65827999997</v>
      </c>
      <c r="F30" s="181">
        <v>10695.203</v>
      </c>
      <c r="G30" s="181">
        <v>10075.680910000001</v>
      </c>
      <c r="H30" s="182">
        <f t="shared" si="5"/>
        <v>619.52208999999857</v>
      </c>
      <c r="I30" s="181">
        <v>663399.74774000002</v>
      </c>
      <c r="J30" s="181">
        <v>0</v>
      </c>
      <c r="K30" s="181">
        <v>663399.74774000002</v>
      </c>
      <c r="L30" s="182">
        <f t="shared" si="9"/>
        <v>10946.095837710001</v>
      </c>
      <c r="M30" s="181">
        <v>0</v>
      </c>
      <c r="N30" s="181">
        <f t="shared" ref="N30:N31" si="16">SUM(O30:P30)</f>
        <v>10871.7</v>
      </c>
      <c r="O30" s="181">
        <v>4434.8999999999996</v>
      </c>
      <c r="P30" s="287">
        <v>6436.8</v>
      </c>
      <c r="Q30" s="216">
        <f t="shared" si="11"/>
        <v>11565.61792771</v>
      </c>
      <c r="R30" s="216">
        <f t="shared" si="12"/>
        <v>693.91792770999928</v>
      </c>
      <c r="S30" s="331">
        <f t="shared" si="7"/>
        <v>3648.6986125700005</v>
      </c>
      <c r="T30" s="328">
        <v>7112.69</v>
      </c>
      <c r="U30" s="331">
        <f t="shared" si="13"/>
        <v>5334.5174999999999</v>
      </c>
      <c r="V30" s="182">
        <v>5614.4</v>
      </c>
      <c r="W30" s="343">
        <f t="shared" si="14"/>
        <v>279.88249999999971</v>
      </c>
      <c r="X30" s="236">
        <f t="shared" si="8"/>
        <v>4062.73404028</v>
      </c>
      <c r="Y30" s="376"/>
    </row>
    <row r="31" spans="1:25" ht="15.75" customHeight="1">
      <c r="A31" s="230"/>
      <c r="B31" s="193">
        <v>11</v>
      </c>
      <c r="C31" s="179" t="s">
        <v>27</v>
      </c>
      <c r="D31" s="182">
        <v>2.2000000000000002</v>
      </c>
      <c r="E31" s="182">
        <v>75118.645000000004</v>
      </c>
      <c r="F31" s="182">
        <v>3233.373</v>
      </c>
      <c r="G31" s="182">
        <v>1837.3320000000001</v>
      </c>
      <c r="H31" s="182">
        <f t="shared" si="5"/>
        <v>1396.0409999999999</v>
      </c>
      <c r="I31" s="182">
        <v>207238.35188999999</v>
      </c>
      <c r="J31" s="182">
        <v>0</v>
      </c>
      <c r="K31" s="182">
        <v>207238.35188999999</v>
      </c>
      <c r="L31" s="182">
        <f t="shared" si="9"/>
        <v>3419.4328061849997</v>
      </c>
      <c r="M31" s="182">
        <v>0</v>
      </c>
      <c r="N31" s="181">
        <f t="shared" si="16"/>
        <v>4526.8</v>
      </c>
      <c r="O31" s="182">
        <v>2114.5</v>
      </c>
      <c r="P31" s="287">
        <v>2412.3000000000002</v>
      </c>
      <c r="Q31" s="216">
        <f t="shared" si="11"/>
        <v>4815.4738061849994</v>
      </c>
      <c r="R31" s="216">
        <f t="shared" si="12"/>
        <v>288.67380618499919</v>
      </c>
      <c r="S31" s="331">
        <f t="shared" si="7"/>
        <v>1139.8109353950001</v>
      </c>
      <c r="T31" s="328">
        <v>221.92</v>
      </c>
      <c r="U31" s="331">
        <f t="shared" si="13"/>
        <v>166.44</v>
      </c>
      <c r="V31" s="182">
        <v>175.1</v>
      </c>
      <c r="W31" s="343">
        <f t="shared" si="14"/>
        <v>8.6599999999999966</v>
      </c>
      <c r="X31" s="236">
        <f t="shared" si="8"/>
        <v>1419.8247415799992</v>
      </c>
      <c r="Y31" s="376"/>
    </row>
    <row r="32" spans="1:25" ht="43.5" customHeight="1">
      <c r="A32" s="222">
        <v>6</v>
      </c>
      <c r="B32" s="193"/>
      <c r="C32" s="223" t="s">
        <v>28</v>
      </c>
      <c r="D32" s="181">
        <v>2.2000000000000002</v>
      </c>
      <c r="E32" s="181"/>
      <c r="F32" s="181"/>
      <c r="G32" s="181"/>
      <c r="H32" s="182"/>
      <c r="I32" s="181"/>
      <c r="J32" s="181"/>
      <c r="K32" s="181"/>
      <c r="L32" s="182"/>
      <c r="M32" s="181"/>
      <c r="N32" s="181"/>
      <c r="O32" s="181"/>
      <c r="P32" s="287">
        <v>0</v>
      </c>
      <c r="Q32" s="216"/>
      <c r="R32" s="216"/>
      <c r="S32" s="331">
        <f t="shared" si="7"/>
        <v>0</v>
      </c>
      <c r="T32" s="328"/>
      <c r="U32" s="331">
        <f t="shared" si="13"/>
        <v>0</v>
      </c>
      <c r="V32" s="182"/>
      <c r="W32" s="343">
        <f t="shared" si="14"/>
        <v>0</v>
      </c>
      <c r="X32" s="236">
        <f t="shared" si="8"/>
        <v>0</v>
      </c>
      <c r="Y32" s="376"/>
    </row>
    <row r="33" spans="1:25" ht="15.75" customHeight="1">
      <c r="A33" s="230"/>
      <c r="B33" s="193">
        <v>12</v>
      </c>
      <c r="C33" s="179" t="s">
        <v>29</v>
      </c>
      <c r="D33" s="181">
        <v>2.2000000000000002</v>
      </c>
      <c r="E33" s="181">
        <v>278946.84701000003</v>
      </c>
      <c r="F33" s="181">
        <v>6039.95</v>
      </c>
      <c r="G33" s="181">
        <v>4708.3720000000003</v>
      </c>
      <c r="H33" s="182">
        <f t="shared" si="5"/>
        <v>1331.5779999999995</v>
      </c>
      <c r="I33" s="181">
        <v>281905.75776999997</v>
      </c>
      <c r="J33" s="181">
        <v>0</v>
      </c>
      <c r="K33" s="181">
        <v>281905.75776999997</v>
      </c>
      <c r="L33" s="182">
        <f t="shared" si="9"/>
        <v>4651.4450032049999</v>
      </c>
      <c r="M33" s="181">
        <v>1536.828</v>
      </c>
      <c r="N33" s="181">
        <f>SUM(O33:P33)</f>
        <v>5624</v>
      </c>
      <c r="O33" s="181">
        <v>3324.4</v>
      </c>
      <c r="P33" s="287">
        <v>2299.6</v>
      </c>
      <c r="Q33" s="216">
        <f t="shared" si="11"/>
        <v>5983.0230032049994</v>
      </c>
      <c r="R33" s="216">
        <f t="shared" si="12"/>
        <v>359.02300320499944</v>
      </c>
      <c r="S33" s="331">
        <f t="shared" si="7"/>
        <v>1550.481667735</v>
      </c>
      <c r="T33" s="328">
        <v>2758.34</v>
      </c>
      <c r="U33" s="331">
        <f t="shared" si="13"/>
        <v>2068.7550000000001</v>
      </c>
      <c r="V33" s="216">
        <v>2177.3000000000002</v>
      </c>
      <c r="W33" s="332">
        <f t="shared" si="14"/>
        <v>108.54500000000007</v>
      </c>
      <c r="X33" s="236">
        <f t="shared" si="8"/>
        <v>1800.9596709399993</v>
      </c>
      <c r="Y33" s="376"/>
    </row>
    <row r="34" spans="1:25">
      <c r="A34" s="222">
        <v>7</v>
      </c>
      <c r="B34" s="193"/>
      <c r="C34" s="344" t="s">
        <v>30</v>
      </c>
      <c r="D34" s="181">
        <v>2.2000000000000002</v>
      </c>
      <c r="E34" s="181"/>
      <c r="F34" s="181"/>
      <c r="G34" s="181"/>
      <c r="H34" s="182"/>
      <c r="I34" s="181"/>
      <c r="J34" s="181"/>
      <c r="K34" s="181"/>
      <c r="L34" s="182"/>
      <c r="M34" s="181"/>
      <c r="N34" s="181"/>
      <c r="O34" s="181"/>
      <c r="P34" s="287">
        <v>0</v>
      </c>
      <c r="Q34" s="216"/>
      <c r="R34" s="216"/>
      <c r="S34" s="331">
        <f t="shared" si="7"/>
        <v>0</v>
      </c>
      <c r="T34" s="328"/>
      <c r="U34" s="331">
        <f t="shared" si="13"/>
        <v>0</v>
      </c>
      <c r="V34" s="216"/>
      <c r="W34" s="332">
        <f t="shared" si="14"/>
        <v>0</v>
      </c>
      <c r="X34" s="236">
        <f t="shared" si="8"/>
        <v>0</v>
      </c>
      <c r="Y34" s="376"/>
    </row>
    <row r="35" spans="1:25" s="333" customFormat="1" ht="15.75" customHeight="1">
      <c r="A35" s="230"/>
      <c r="B35" s="193">
        <v>13</v>
      </c>
      <c r="C35" s="179" t="s">
        <v>31</v>
      </c>
      <c r="D35" s="181">
        <v>2.2000000000000002</v>
      </c>
      <c r="E35" s="181">
        <v>158572.82</v>
      </c>
      <c r="F35" s="181">
        <v>4927.09</v>
      </c>
      <c r="G35" s="181">
        <v>3739.07</v>
      </c>
      <c r="H35" s="182">
        <f t="shared" si="5"/>
        <v>1188.02</v>
      </c>
      <c r="I35" s="181">
        <v>280014.66785999999</v>
      </c>
      <c r="J35" s="181">
        <v>0</v>
      </c>
      <c r="K35" s="181">
        <v>280014.66785999999</v>
      </c>
      <c r="L35" s="182">
        <f t="shared" si="9"/>
        <v>4620.2420196900002</v>
      </c>
      <c r="M35" s="181">
        <v>1198.26</v>
      </c>
      <c r="N35" s="181">
        <f t="shared" ref="N35:N54" si="17">SUM(O35:P35)</f>
        <v>5459.7999999999993</v>
      </c>
      <c r="O35" s="181">
        <v>2697.6</v>
      </c>
      <c r="P35" s="287">
        <v>2762.2</v>
      </c>
      <c r="Q35" s="216">
        <f t="shared" si="11"/>
        <v>5808.2620196900007</v>
      </c>
      <c r="R35" s="216">
        <f t="shared" si="12"/>
        <v>348.4620196900014</v>
      </c>
      <c r="S35" s="331">
        <f t="shared" si="7"/>
        <v>1540.08067323</v>
      </c>
      <c r="T35" s="328">
        <v>5753.58</v>
      </c>
      <c r="U35" s="331">
        <f t="shared" si="13"/>
        <v>4315.1849999999995</v>
      </c>
      <c r="V35" s="216">
        <v>4541.6000000000004</v>
      </c>
      <c r="W35" s="332">
        <f t="shared" si="14"/>
        <v>226.41500000000087</v>
      </c>
      <c r="X35" s="236">
        <f t="shared" si="8"/>
        <v>1662.1276929200005</v>
      </c>
      <c r="Y35" s="376"/>
    </row>
    <row r="36" spans="1:25" s="333" customFormat="1" ht="31.5">
      <c r="A36" s="178"/>
      <c r="B36" s="193">
        <v>14</v>
      </c>
      <c r="C36" s="179" t="s">
        <v>118</v>
      </c>
      <c r="D36" s="181">
        <v>2.2000000000000002</v>
      </c>
      <c r="E36" s="181">
        <v>96186.13</v>
      </c>
      <c r="F36" s="181">
        <v>2635.1</v>
      </c>
      <c r="G36" s="181">
        <v>1605.4</v>
      </c>
      <c r="H36" s="182">
        <f t="shared" si="5"/>
        <v>1029.6999999999998</v>
      </c>
      <c r="I36" s="181">
        <v>185726.78040000002</v>
      </c>
      <c r="J36" s="181">
        <v>0</v>
      </c>
      <c r="K36" s="181">
        <v>185726.78040000002</v>
      </c>
      <c r="L36" s="182">
        <f t="shared" si="9"/>
        <v>3064.4918766000005</v>
      </c>
      <c r="M36" s="181">
        <v>962.3</v>
      </c>
      <c r="N36" s="181">
        <f t="shared" si="17"/>
        <v>3848.7</v>
      </c>
      <c r="O36" s="181">
        <v>1739</v>
      </c>
      <c r="P36" s="287">
        <v>2109.6999999999998</v>
      </c>
      <c r="Q36" s="216">
        <f t="shared" si="11"/>
        <v>4094.1918766000003</v>
      </c>
      <c r="R36" s="216">
        <f t="shared" si="12"/>
        <v>245.49187660000052</v>
      </c>
      <c r="S36" s="331">
        <f t="shared" si="7"/>
        <v>1021.4972922000002</v>
      </c>
      <c r="T36" s="328">
        <v>1527.67</v>
      </c>
      <c r="U36" s="331">
        <f t="shared" si="13"/>
        <v>1145.7525000000001</v>
      </c>
      <c r="V36" s="216">
        <v>1205.8</v>
      </c>
      <c r="W36" s="332">
        <f t="shared" si="14"/>
        <v>60.0474999999999</v>
      </c>
      <c r="X36" s="236">
        <f>R36+S36-W36</f>
        <v>1206.9416688000008</v>
      </c>
      <c r="Y36" s="376"/>
    </row>
    <row r="37" spans="1:25" s="333" customFormat="1" ht="15.75" customHeight="1">
      <c r="A37" s="222"/>
      <c r="B37" s="193">
        <v>15</v>
      </c>
      <c r="C37" s="179" t="s">
        <v>33</v>
      </c>
      <c r="D37" s="181">
        <v>2.2000000000000002</v>
      </c>
      <c r="E37" s="181">
        <v>60003.23</v>
      </c>
      <c r="F37" s="181">
        <v>1443.6</v>
      </c>
      <c r="G37" s="181">
        <v>1047.8</v>
      </c>
      <c r="H37" s="182">
        <f t="shared" si="5"/>
        <v>395.79999999999995</v>
      </c>
      <c r="I37" s="181">
        <v>72261.928950000001</v>
      </c>
      <c r="J37" s="181">
        <v>0</v>
      </c>
      <c r="K37" s="181">
        <v>72261.928950000001</v>
      </c>
      <c r="L37" s="182">
        <f t="shared" si="9"/>
        <v>1192.3218276749999</v>
      </c>
      <c r="M37" s="181">
        <v>396.3</v>
      </c>
      <c r="N37" s="181">
        <f t="shared" si="17"/>
        <v>1493.1</v>
      </c>
      <c r="O37" s="181">
        <v>738.7</v>
      </c>
      <c r="P37" s="287">
        <v>754.4</v>
      </c>
      <c r="Q37" s="216">
        <f t="shared" si="11"/>
        <v>1588.1218276749998</v>
      </c>
      <c r="R37" s="216">
        <f t="shared" si="12"/>
        <v>95.02182767499994</v>
      </c>
      <c r="S37" s="331">
        <f t="shared" si="7"/>
        <v>397.44060922500006</v>
      </c>
      <c r="T37" s="328">
        <v>1050.6099999999999</v>
      </c>
      <c r="U37" s="331">
        <f t="shared" si="13"/>
        <v>787.95749999999998</v>
      </c>
      <c r="V37" s="216">
        <v>829.3</v>
      </c>
      <c r="W37" s="332">
        <f t="shared" si="14"/>
        <v>41.342499999999973</v>
      </c>
      <c r="X37" s="236">
        <f t="shared" si="8"/>
        <v>451.11993690000003</v>
      </c>
      <c r="Y37" s="376"/>
    </row>
    <row r="38" spans="1:25">
      <c r="A38" s="222"/>
      <c r="B38" s="193">
        <v>16</v>
      </c>
      <c r="C38" s="179" t="s">
        <v>34</v>
      </c>
      <c r="D38" s="181">
        <v>2.2000000000000002</v>
      </c>
      <c r="E38" s="181">
        <v>275239.8</v>
      </c>
      <c r="F38" s="181">
        <v>7918.6589999999997</v>
      </c>
      <c r="G38" s="181">
        <v>8257.17</v>
      </c>
      <c r="H38" s="182">
        <f t="shared" si="5"/>
        <v>-338.51100000000042</v>
      </c>
      <c r="I38" s="181">
        <v>294610.79885000002</v>
      </c>
      <c r="J38" s="181">
        <v>0</v>
      </c>
      <c r="K38" s="181">
        <v>294610.79885000002</v>
      </c>
      <c r="L38" s="182">
        <f t="shared" si="9"/>
        <v>4861.078181025</v>
      </c>
      <c r="M38" s="181">
        <v>0</v>
      </c>
      <c r="N38" s="181">
        <f t="shared" si="17"/>
        <v>7982.4</v>
      </c>
      <c r="O38" s="181">
        <v>7982.4</v>
      </c>
      <c r="P38" s="287">
        <v>0</v>
      </c>
      <c r="Q38" s="216">
        <f t="shared" si="11"/>
        <v>4522.5671810249996</v>
      </c>
      <c r="R38" s="216">
        <f t="shared" si="12"/>
        <v>-3459.832818975</v>
      </c>
      <c r="S38" s="331">
        <f t="shared" si="7"/>
        <v>1620.3593936750003</v>
      </c>
      <c r="T38" s="328">
        <v>1144.93</v>
      </c>
      <c r="U38" s="331">
        <f t="shared" si="13"/>
        <v>858.6975000000001</v>
      </c>
      <c r="V38" s="216">
        <v>0</v>
      </c>
      <c r="W38" s="332">
        <f>V38-U38</f>
        <v>-858.6975000000001</v>
      </c>
      <c r="X38" s="236">
        <f>R38+S38-W38</f>
        <v>-980.77592529999959</v>
      </c>
      <c r="Y38" s="376"/>
    </row>
    <row r="39" spans="1:25" ht="15.75" customHeight="1">
      <c r="A39" s="222"/>
      <c r="B39" s="193">
        <v>17</v>
      </c>
      <c r="C39" s="179" t="s">
        <v>35</v>
      </c>
      <c r="D39" s="181">
        <v>2.2000000000000002</v>
      </c>
      <c r="E39" s="181">
        <v>85851.003849999994</v>
      </c>
      <c r="F39" s="181">
        <v>1899.4580000000001</v>
      </c>
      <c r="G39" s="181">
        <v>1390.6089999999999</v>
      </c>
      <c r="H39" s="182">
        <f t="shared" si="5"/>
        <v>508.84900000000016</v>
      </c>
      <c r="I39" s="181">
        <v>89522.48851000001</v>
      </c>
      <c r="J39" s="181">
        <v>0</v>
      </c>
      <c r="K39" s="181">
        <v>89522.48851000001</v>
      </c>
      <c r="L39" s="182">
        <f t="shared" si="9"/>
        <v>1477.1210604150003</v>
      </c>
      <c r="M39" s="181">
        <v>0</v>
      </c>
      <c r="N39" s="181">
        <f t="shared" si="17"/>
        <v>1867</v>
      </c>
      <c r="O39" s="181">
        <v>1054.2</v>
      </c>
      <c r="P39" s="287">
        <v>812.8</v>
      </c>
      <c r="Q39" s="216">
        <f t="shared" si="11"/>
        <v>1985.9700604150005</v>
      </c>
      <c r="R39" s="216">
        <f t="shared" si="12"/>
        <v>118.97006041500049</v>
      </c>
      <c r="S39" s="331">
        <f t="shared" si="7"/>
        <v>492.37368680500009</v>
      </c>
      <c r="T39" s="328">
        <v>1966.57</v>
      </c>
      <c r="U39" s="331">
        <f t="shared" si="13"/>
        <v>1474.9275</v>
      </c>
      <c r="V39" s="182">
        <v>1552.3</v>
      </c>
      <c r="W39" s="343">
        <f t="shared" si="14"/>
        <v>77.372499999999945</v>
      </c>
      <c r="X39" s="236">
        <f t="shared" si="8"/>
        <v>533.97124722000058</v>
      </c>
      <c r="Y39" s="376"/>
    </row>
    <row r="40" spans="1:25">
      <c r="A40" s="222"/>
      <c r="B40" s="193">
        <v>18</v>
      </c>
      <c r="C40" s="179" t="s">
        <v>36</v>
      </c>
      <c r="D40" s="181">
        <v>2.2000000000000002</v>
      </c>
      <c r="E40" s="181">
        <v>103249.088</v>
      </c>
      <c r="F40" s="181">
        <v>2738.2489999999998</v>
      </c>
      <c r="G40" s="181">
        <v>2360.0390000000002</v>
      </c>
      <c r="H40" s="182">
        <f t="shared" si="5"/>
        <v>378.20999999999958</v>
      </c>
      <c r="I40" s="181">
        <v>183781.90654</v>
      </c>
      <c r="J40" s="181">
        <v>0</v>
      </c>
      <c r="K40" s="181">
        <v>183781.90654</v>
      </c>
      <c r="L40" s="182">
        <f t="shared" si="9"/>
        <v>3032.4014579099999</v>
      </c>
      <c r="M40" s="181">
        <v>1016.97</v>
      </c>
      <c r="N40" s="181">
        <f t="shared" si="17"/>
        <v>3206.2</v>
      </c>
      <c r="O40" s="181">
        <v>1207.9000000000001</v>
      </c>
      <c r="P40" s="287">
        <v>1998.3</v>
      </c>
      <c r="Q40" s="216">
        <f t="shared" si="11"/>
        <v>3410.6114579099994</v>
      </c>
      <c r="R40" s="216">
        <f t="shared" si="12"/>
        <v>204.41145790999963</v>
      </c>
      <c r="S40" s="331">
        <f t="shared" si="7"/>
        <v>1010.8004859700001</v>
      </c>
      <c r="T40" s="328">
        <v>2102.3200000000002</v>
      </c>
      <c r="U40" s="331">
        <f t="shared" si="13"/>
        <v>1576.7400000000002</v>
      </c>
      <c r="V40" s="182">
        <v>1659.4</v>
      </c>
      <c r="W40" s="343">
        <f t="shared" si="14"/>
        <v>82.659999999999854</v>
      </c>
      <c r="X40" s="236">
        <f t="shared" si="8"/>
        <v>1132.5519438799997</v>
      </c>
      <c r="Y40" s="376"/>
    </row>
    <row r="41" spans="1:25" ht="15.75" customHeight="1">
      <c r="A41" s="222"/>
      <c r="B41" s="193">
        <v>19</v>
      </c>
      <c r="C41" s="179" t="s">
        <v>37</v>
      </c>
      <c r="D41" s="181">
        <v>2.2000000000000002</v>
      </c>
      <c r="E41" s="181">
        <v>201349.76139</v>
      </c>
      <c r="F41" s="181">
        <v>5282.79331</v>
      </c>
      <c r="G41" s="181">
        <v>3871.4</v>
      </c>
      <c r="H41" s="182">
        <f t="shared" si="5"/>
        <v>1411.3933099999999</v>
      </c>
      <c r="I41" s="181">
        <v>347518.99904999998</v>
      </c>
      <c r="J41" s="181">
        <v>0</v>
      </c>
      <c r="K41" s="181">
        <v>347518.99904999998</v>
      </c>
      <c r="L41" s="182">
        <f t="shared" si="9"/>
        <v>5734.0634843250009</v>
      </c>
      <c r="M41" s="181">
        <v>1411.3933100000002</v>
      </c>
      <c r="N41" s="181">
        <f t="shared" si="17"/>
        <v>6716.7000000000007</v>
      </c>
      <c r="O41" s="181">
        <v>2725.4</v>
      </c>
      <c r="P41" s="287">
        <v>3991.3</v>
      </c>
      <c r="Q41" s="216">
        <f t="shared" si="11"/>
        <v>7145.4567943250004</v>
      </c>
      <c r="R41" s="216">
        <f t="shared" si="12"/>
        <v>428.75679432499965</v>
      </c>
      <c r="S41" s="331">
        <f t="shared" si="7"/>
        <v>1911.3544947750001</v>
      </c>
      <c r="T41" s="328">
        <v>1419.39</v>
      </c>
      <c r="U41" s="331">
        <f t="shared" si="13"/>
        <v>1064.5425</v>
      </c>
      <c r="V41" s="182">
        <v>1120.4000000000001</v>
      </c>
      <c r="W41" s="343">
        <f t="shared" si="14"/>
        <v>55.857500000000073</v>
      </c>
      <c r="X41" s="236">
        <f t="shared" si="8"/>
        <v>2284.2537890999997</v>
      </c>
      <c r="Y41" s="376"/>
    </row>
    <row r="42" spans="1:25">
      <c r="A42" s="222"/>
      <c r="B42" s="193">
        <v>20</v>
      </c>
      <c r="C42" s="179" t="s">
        <v>38</v>
      </c>
      <c r="D42" s="181">
        <v>2.2000000000000002</v>
      </c>
      <c r="E42" s="181">
        <v>146418.83299</v>
      </c>
      <c r="F42" s="181">
        <v>2709.4389999999999</v>
      </c>
      <c r="G42" s="181">
        <v>2152.2910000000002</v>
      </c>
      <c r="H42" s="182">
        <f t="shared" si="5"/>
        <v>557.14799999999968</v>
      </c>
      <c r="I42" s="181">
        <v>113040.19804</v>
      </c>
      <c r="J42" s="181">
        <v>0</v>
      </c>
      <c r="K42" s="181">
        <v>113040.19804</v>
      </c>
      <c r="L42" s="182">
        <f t="shared" si="9"/>
        <v>1865.1632676600002</v>
      </c>
      <c r="M42" s="181">
        <v>0</v>
      </c>
      <c r="N42" s="181">
        <f t="shared" si="17"/>
        <v>3138.9</v>
      </c>
      <c r="O42" s="181">
        <v>3138.9</v>
      </c>
      <c r="P42" s="287">
        <v>0</v>
      </c>
      <c r="Q42" s="216">
        <f t="shared" si="11"/>
        <v>2422.3112676599999</v>
      </c>
      <c r="R42" s="216">
        <f t="shared" si="12"/>
        <v>-716.58873234000021</v>
      </c>
      <c r="S42" s="331">
        <f t="shared" si="7"/>
        <v>621.72108922000007</v>
      </c>
      <c r="T42" s="328">
        <v>1078.47</v>
      </c>
      <c r="U42" s="331">
        <f t="shared" si="13"/>
        <v>808.85249999999996</v>
      </c>
      <c r="V42" s="216">
        <v>134.69999999999999</v>
      </c>
      <c r="W42" s="332">
        <f>V42-U42</f>
        <v>-674.15249999999992</v>
      </c>
      <c r="X42" s="236">
        <f t="shared" si="8"/>
        <v>579.28485687999978</v>
      </c>
      <c r="Y42" s="376"/>
    </row>
    <row r="43" spans="1:25" ht="15.75" customHeight="1">
      <c r="A43" s="222"/>
      <c r="B43" s="193">
        <v>21</v>
      </c>
      <c r="C43" s="179" t="s">
        <v>39</v>
      </c>
      <c r="D43" s="181">
        <v>2.2000000000000002</v>
      </c>
      <c r="E43" s="181">
        <v>367294.05900000001</v>
      </c>
      <c r="F43" s="181">
        <v>10593.492</v>
      </c>
      <c r="G43" s="181">
        <v>7534.6909999999998</v>
      </c>
      <c r="H43" s="182">
        <f t="shared" si="5"/>
        <v>3058.8010000000004</v>
      </c>
      <c r="I43" s="181">
        <v>505057.96623000002</v>
      </c>
      <c r="J43" s="181">
        <v>0</v>
      </c>
      <c r="K43" s="181">
        <v>505057.96623000002</v>
      </c>
      <c r="L43" s="182">
        <f t="shared" si="9"/>
        <v>8333.4564427950027</v>
      </c>
      <c r="M43" s="181">
        <v>0</v>
      </c>
      <c r="N43" s="181">
        <f t="shared" si="17"/>
        <v>10708.7</v>
      </c>
      <c r="O43" s="181">
        <f>3029.1</f>
        <v>3029.1</v>
      </c>
      <c r="P43" s="287">
        <v>7679.6</v>
      </c>
      <c r="Q43" s="216">
        <f t="shared" si="11"/>
        <v>11392.257442795002</v>
      </c>
      <c r="R43" s="216">
        <f t="shared" si="12"/>
        <v>683.55744279500141</v>
      </c>
      <c r="S43" s="331">
        <f>I43*2.2%/4</f>
        <v>2777.8188142650006</v>
      </c>
      <c r="T43" s="328">
        <v>6516.7</v>
      </c>
      <c r="U43" s="331">
        <f t="shared" si="13"/>
        <v>4887.5249999999996</v>
      </c>
      <c r="V43" s="182">
        <v>5143.8999999999996</v>
      </c>
      <c r="W43" s="343">
        <f t="shared" si="14"/>
        <v>256.375</v>
      </c>
      <c r="X43" s="236">
        <f t="shared" si="8"/>
        <v>3205.001257060002</v>
      </c>
      <c r="Y43" s="376"/>
    </row>
    <row r="44" spans="1:25" s="333" customFormat="1">
      <c r="A44" s="222"/>
      <c r="B44" s="193">
        <v>22</v>
      </c>
      <c r="C44" s="179" t="s">
        <v>40</v>
      </c>
      <c r="D44" s="181">
        <v>2.2000000000000002</v>
      </c>
      <c r="E44" s="181">
        <v>21278.67</v>
      </c>
      <c r="F44" s="181">
        <v>1048</v>
      </c>
      <c r="G44" s="181">
        <v>1048</v>
      </c>
      <c r="H44" s="182">
        <f t="shared" si="5"/>
        <v>0</v>
      </c>
      <c r="I44" s="181">
        <v>133265.05181</v>
      </c>
      <c r="J44" s="181">
        <v>0</v>
      </c>
      <c r="K44" s="181">
        <v>133265.05181</v>
      </c>
      <c r="L44" s="182">
        <f t="shared" si="9"/>
        <v>2198.8733548650002</v>
      </c>
      <c r="M44" s="181"/>
      <c r="N44" s="181">
        <f t="shared" si="17"/>
        <v>2067.1</v>
      </c>
      <c r="O44" s="181">
        <v>527.6</v>
      </c>
      <c r="P44" s="287">
        <v>1539.5</v>
      </c>
      <c r="Q44" s="216">
        <f t="shared" si="11"/>
        <v>2198.8733548650002</v>
      </c>
      <c r="R44" s="216">
        <f t="shared" si="12"/>
        <v>131.77335486500033</v>
      </c>
      <c r="S44" s="331">
        <f t="shared" si="7"/>
        <v>732.95778495500008</v>
      </c>
      <c r="T44" s="328">
        <v>248.67</v>
      </c>
      <c r="U44" s="331">
        <f t="shared" si="13"/>
        <v>186.5025</v>
      </c>
      <c r="V44" s="182">
        <v>196.2</v>
      </c>
      <c r="W44" s="343">
        <f t="shared" si="14"/>
        <v>9.6974999999999909</v>
      </c>
      <c r="X44" s="236">
        <f t="shared" si="8"/>
        <v>855.03363982000042</v>
      </c>
      <c r="Y44" s="376"/>
    </row>
    <row r="45" spans="1:25" ht="15.75" customHeight="1">
      <c r="A45" s="222"/>
      <c r="B45" s="193">
        <v>23</v>
      </c>
      <c r="C45" s="179" t="s">
        <v>41</v>
      </c>
      <c r="D45" s="181">
        <v>2.2000000000000002</v>
      </c>
      <c r="E45" s="181">
        <v>97788.331099999996</v>
      </c>
      <c r="F45" s="181">
        <v>2145.4079999999999</v>
      </c>
      <c r="G45" s="181">
        <v>1568.703</v>
      </c>
      <c r="H45" s="182">
        <f t="shared" si="5"/>
        <v>576.70499999999993</v>
      </c>
      <c r="I45" s="181">
        <v>105720.64542</v>
      </c>
      <c r="J45" s="181">
        <v>0</v>
      </c>
      <c r="K45" s="181">
        <v>105720.64542</v>
      </c>
      <c r="L45" s="182">
        <f t="shared" si="9"/>
        <v>1744.3906494299999</v>
      </c>
      <c r="M45" s="181">
        <v>576.70500000000004</v>
      </c>
      <c r="N45" s="181">
        <f t="shared" si="17"/>
        <v>2182</v>
      </c>
      <c r="O45" s="181">
        <v>1013.5</v>
      </c>
      <c r="P45" s="287">
        <v>1168.5</v>
      </c>
      <c r="Q45" s="216">
        <f t="shared" si="11"/>
        <v>2321.0956494299999</v>
      </c>
      <c r="R45" s="216">
        <f t="shared" si="12"/>
        <v>139.09564942999987</v>
      </c>
      <c r="S45" s="331">
        <f t="shared" si="7"/>
        <v>581.46354981000002</v>
      </c>
      <c r="T45" s="328">
        <v>380.98</v>
      </c>
      <c r="U45" s="331">
        <f t="shared" si="13"/>
        <v>285.73500000000001</v>
      </c>
      <c r="V45" s="182">
        <v>300.7</v>
      </c>
      <c r="W45" s="343">
        <f t="shared" si="14"/>
        <v>14.964999999999975</v>
      </c>
      <c r="X45" s="236">
        <f t="shared" si="8"/>
        <v>705.59419923999985</v>
      </c>
      <c r="Y45" s="376"/>
    </row>
    <row r="46" spans="1:25">
      <c r="A46" s="222"/>
      <c r="B46" s="193">
        <v>24</v>
      </c>
      <c r="C46" s="179" t="s">
        <v>42</v>
      </c>
      <c r="D46" s="181">
        <v>2.2000000000000002</v>
      </c>
      <c r="E46" s="181">
        <v>209071.02137</v>
      </c>
      <c r="F46" s="181">
        <v>4711.2033000000001</v>
      </c>
      <c r="G46" s="181">
        <v>4419.3932300000006</v>
      </c>
      <c r="H46" s="182">
        <f t="shared" si="5"/>
        <v>291.81006999999954</v>
      </c>
      <c r="I46" s="181">
        <v>281560.61057999998</v>
      </c>
      <c r="J46" s="181">
        <v>0</v>
      </c>
      <c r="K46" s="181">
        <v>281560.61057999998</v>
      </c>
      <c r="L46" s="182">
        <f t="shared" si="9"/>
        <v>4645.7500745699999</v>
      </c>
      <c r="M46" s="181">
        <v>1413.0490199999999</v>
      </c>
      <c r="N46" s="181">
        <f t="shared" si="17"/>
        <v>4641.5</v>
      </c>
      <c r="O46" s="181">
        <v>2377.6</v>
      </c>
      <c r="P46" s="287">
        <v>2263.9</v>
      </c>
      <c r="Q46" s="216">
        <f t="shared" si="11"/>
        <v>4937.5601445699995</v>
      </c>
      <c r="R46" s="216">
        <f t="shared" si="12"/>
        <v>296.06014456999947</v>
      </c>
      <c r="S46" s="331">
        <f t="shared" si="7"/>
        <v>1548.5833581900001</v>
      </c>
      <c r="T46" s="328">
        <v>3496.35</v>
      </c>
      <c r="U46" s="331">
        <f t="shared" si="13"/>
        <v>2622.2625000000003</v>
      </c>
      <c r="V46" s="216">
        <v>2759.8</v>
      </c>
      <c r="W46" s="332">
        <f t="shared" si="14"/>
        <v>137.53749999999991</v>
      </c>
      <c r="X46" s="236">
        <f t="shared" si="8"/>
        <v>1707.1060027599997</v>
      </c>
      <c r="Y46" s="376"/>
    </row>
    <row r="47" spans="1:25" ht="15.75" customHeight="1">
      <c r="A47" s="237"/>
      <c r="B47" s="193">
        <v>25</v>
      </c>
      <c r="C47" s="345" t="s">
        <v>44</v>
      </c>
      <c r="D47" s="181">
        <v>2.2000000000000002</v>
      </c>
      <c r="E47" s="181">
        <v>43702.07</v>
      </c>
      <c r="F47" s="181">
        <v>973.06700000000001</v>
      </c>
      <c r="G47" s="181">
        <v>717.97</v>
      </c>
      <c r="H47" s="182">
        <f t="shared" si="5"/>
        <v>255.09699999999998</v>
      </c>
      <c r="I47" s="181">
        <v>44948.879719999997</v>
      </c>
      <c r="J47" s="181">
        <v>0</v>
      </c>
      <c r="K47" s="181">
        <v>44948.879719999997</v>
      </c>
      <c r="L47" s="182">
        <f t="shared" si="9"/>
        <v>741.65651537999997</v>
      </c>
      <c r="M47" s="181">
        <v>255.09700000000001</v>
      </c>
      <c r="N47" s="181">
        <f t="shared" si="17"/>
        <v>937</v>
      </c>
      <c r="O47" s="181">
        <v>824.2</v>
      </c>
      <c r="P47" s="287">
        <v>112.8</v>
      </c>
      <c r="Q47" s="216">
        <f t="shared" si="11"/>
        <v>996.75351537999995</v>
      </c>
      <c r="R47" s="216">
        <f t="shared" si="12"/>
        <v>59.753515379999953</v>
      </c>
      <c r="S47" s="331">
        <f t="shared" si="7"/>
        <v>247.21883846</v>
      </c>
      <c r="T47" s="328">
        <v>180.39</v>
      </c>
      <c r="U47" s="331">
        <f t="shared" si="13"/>
        <v>135.29249999999999</v>
      </c>
      <c r="V47" s="216">
        <v>142.4</v>
      </c>
      <c r="W47" s="332">
        <f t="shared" si="14"/>
        <v>7.1075000000000159</v>
      </c>
      <c r="X47" s="236">
        <f t="shared" si="8"/>
        <v>299.86485383999997</v>
      </c>
      <c r="Y47" s="376"/>
    </row>
    <row r="48" spans="1:25" ht="15.75" customHeight="1">
      <c r="A48" s="237"/>
      <c r="B48" s="193">
        <v>26</v>
      </c>
      <c r="C48" s="345" t="s">
        <v>45</v>
      </c>
      <c r="D48" s="181">
        <v>2.2000000000000002</v>
      </c>
      <c r="E48" s="181">
        <v>79036.931569999986</v>
      </c>
      <c r="F48" s="181">
        <v>1719.3920000000001</v>
      </c>
      <c r="G48" s="181">
        <v>2320.1999999999998</v>
      </c>
      <c r="H48" s="182">
        <f t="shared" si="5"/>
        <v>-600.80799999999977</v>
      </c>
      <c r="I48" s="181">
        <v>77157.898079999999</v>
      </c>
      <c r="J48" s="181">
        <v>0</v>
      </c>
      <c r="K48" s="181">
        <v>77157.898079999999</v>
      </c>
      <c r="L48" s="182">
        <f t="shared" si="9"/>
        <v>1273.1053183199999</v>
      </c>
      <c r="M48" s="181">
        <v>661.38983999999994</v>
      </c>
      <c r="N48" s="181">
        <f t="shared" si="17"/>
        <v>767</v>
      </c>
      <c r="O48" s="181">
        <v>767</v>
      </c>
      <c r="P48" s="287">
        <v>0</v>
      </c>
      <c r="Q48" s="216">
        <f t="shared" si="11"/>
        <v>672.29731832000016</v>
      </c>
      <c r="R48" s="216">
        <f t="shared" si="12"/>
        <v>-94.702681679999841</v>
      </c>
      <c r="S48" s="331">
        <f t="shared" si="7"/>
        <v>424.36843944000003</v>
      </c>
      <c r="T48" s="328">
        <v>658.3</v>
      </c>
      <c r="U48" s="331">
        <f t="shared" si="13"/>
        <v>493.72499999999997</v>
      </c>
      <c r="V48" s="216">
        <v>424.9</v>
      </c>
      <c r="W48" s="332">
        <f t="shared" si="14"/>
        <v>-68.824999999999989</v>
      </c>
      <c r="X48" s="236">
        <f t="shared" si="8"/>
        <v>398.49075776000018</v>
      </c>
      <c r="Y48" s="376"/>
    </row>
    <row r="49" spans="1:27" ht="15.75" customHeight="1">
      <c r="A49" s="237"/>
      <c r="B49" s="193">
        <v>27</v>
      </c>
      <c r="C49" s="345" t="s">
        <v>46</v>
      </c>
      <c r="D49" s="181">
        <v>2.2000000000000002</v>
      </c>
      <c r="E49" s="181">
        <v>19442.210999999999</v>
      </c>
      <c r="F49" s="181">
        <v>464.625</v>
      </c>
      <c r="G49" s="181">
        <v>279.548</v>
      </c>
      <c r="H49" s="182">
        <f t="shared" si="5"/>
        <v>185.077</v>
      </c>
      <c r="I49" s="181">
        <v>27625.635710000002</v>
      </c>
      <c r="J49" s="181">
        <v>0</v>
      </c>
      <c r="K49" s="181">
        <v>27625.635710000002</v>
      </c>
      <c r="L49" s="182">
        <f t="shared" si="9"/>
        <v>455.82298921500006</v>
      </c>
      <c r="M49" s="181">
        <v>226.74100000000001</v>
      </c>
      <c r="N49" s="181">
        <f t="shared" si="17"/>
        <v>602.6</v>
      </c>
      <c r="O49" s="181">
        <v>497.8</v>
      </c>
      <c r="P49" s="287">
        <v>104.8</v>
      </c>
      <c r="Q49" s="216">
        <f>H49+L49</f>
        <v>640.89998921500001</v>
      </c>
      <c r="R49" s="216">
        <f t="shared" si="12"/>
        <v>38.299989214999982</v>
      </c>
      <c r="S49" s="331">
        <f t="shared" si="7"/>
        <v>151.94099640500002</v>
      </c>
      <c r="T49" s="328">
        <v>26.29</v>
      </c>
      <c r="U49" s="331">
        <f t="shared" si="13"/>
        <v>19.717500000000001</v>
      </c>
      <c r="V49" s="216">
        <v>20.7</v>
      </c>
      <c r="W49" s="332">
        <f t="shared" si="14"/>
        <v>0.98249999999999815</v>
      </c>
      <c r="X49" s="236">
        <f t="shared" si="8"/>
        <v>189.25848562000002</v>
      </c>
      <c r="Y49" s="376"/>
    </row>
    <row r="50" spans="1:27" ht="31.5">
      <c r="A50" s="237"/>
      <c r="B50" s="193">
        <v>28</v>
      </c>
      <c r="C50" s="345" t="s">
        <v>48</v>
      </c>
      <c r="D50" s="182">
        <v>2.2000000000000002</v>
      </c>
      <c r="E50" s="182">
        <v>204901.63</v>
      </c>
      <c r="F50" s="182">
        <v>4600.067</v>
      </c>
      <c r="G50" s="182">
        <v>3430.2849999999999</v>
      </c>
      <c r="H50" s="182">
        <f t="shared" si="5"/>
        <v>1169.7820000000002</v>
      </c>
      <c r="I50" s="182">
        <v>460603.08737999998</v>
      </c>
      <c r="J50" s="181">
        <v>0</v>
      </c>
      <c r="K50" s="182">
        <v>460603.08737999998</v>
      </c>
      <c r="L50" s="182">
        <f t="shared" si="9"/>
        <v>7599.950941770001</v>
      </c>
      <c r="M50" s="182">
        <v>0</v>
      </c>
      <c r="N50" s="181">
        <f t="shared" si="17"/>
        <v>8259.1</v>
      </c>
      <c r="O50" s="182">
        <v>482.4</v>
      </c>
      <c r="P50" s="287">
        <v>7776.7</v>
      </c>
      <c r="Q50" s="216">
        <f t="shared" si="11"/>
        <v>8769.7329417700021</v>
      </c>
      <c r="R50" s="216">
        <f t="shared" si="12"/>
        <v>510.63294177000171</v>
      </c>
      <c r="S50" s="331">
        <f t="shared" si="7"/>
        <v>2533.3169805900002</v>
      </c>
      <c r="T50" s="328">
        <v>72.819999999999993</v>
      </c>
      <c r="U50" s="331">
        <f t="shared" si="13"/>
        <v>54.614999999999995</v>
      </c>
      <c r="V50" s="182">
        <v>57.4</v>
      </c>
      <c r="W50" s="332">
        <f t="shared" si="14"/>
        <v>2.7850000000000037</v>
      </c>
      <c r="X50" s="236">
        <f t="shared" si="8"/>
        <v>3041.164922360002</v>
      </c>
      <c r="Y50" s="376"/>
    </row>
    <row r="51" spans="1:27" ht="15.75" customHeight="1">
      <c r="A51" s="237"/>
      <c r="B51" s="193">
        <v>29</v>
      </c>
      <c r="C51" s="345" t="s">
        <v>49</v>
      </c>
      <c r="D51" s="181">
        <v>2.2000000000000002</v>
      </c>
      <c r="E51" s="181">
        <v>68229.981450000007</v>
      </c>
      <c r="F51" s="181">
        <v>2210.9789999999998</v>
      </c>
      <c r="G51" s="181">
        <v>1102.5329999999999</v>
      </c>
      <c r="H51" s="182">
        <f t="shared" si="5"/>
        <v>1108.4459999999999</v>
      </c>
      <c r="I51" s="181">
        <v>58648.980909999998</v>
      </c>
      <c r="J51" s="181">
        <v>0</v>
      </c>
      <c r="K51" s="181">
        <v>58648.980909999998</v>
      </c>
      <c r="L51" s="182">
        <f t="shared" si="9"/>
        <v>967.70818501500003</v>
      </c>
      <c r="M51" s="181"/>
      <c r="N51" s="181">
        <f t="shared" si="17"/>
        <v>1951.5</v>
      </c>
      <c r="O51" s="181">
        <v>832.9</v>
      </c>
      <c r="P51" s="287">
        <v>1118.5999999999999</v>
      </c>
      <c r="Q51" s="216">
        <f t="shared" si="11"/>
        <v>2076.1541850149997</v>
      </c>
      <c r="R51" s="216">
        <f t="shared" si="12"/>
        <v>124.65418501499971</v>
      </c>
      <c r="S51" s="331">
        <f t="shared" si="7"/>
        <v>322.56939500500005</v>
      </c>
      <c r="T51" s="328"/>
      <c r="U51" s="331">
        <f t="shared" si="13"/>
        <v>0</v>
      </c>
      <c r="V51" s="216"/>
      <c r="W51" s="332">
        <f t="shared" si="14"/>
        <v>0</v>
      </c>
      <c r="X51" s="236">
        <f t="shared" si="8"/>
        <v>447.22358001999976</v>
      </c>
      <c r="Y51" s="376"/>
    </row>
    <row r="52" spans="1:27">
      <c r="A52" s="237"/>
      <c r="B52" s="193">
        <v>30</v>
      </c>
      <c r="C52" s="345" t="s">
        <v>50</v>
      </c>
      <c r="D52" s="181">
        <v>2.2000000000000002</v>
      </c>
      <c r="E52" s="181">
        <v>338155.783</v>
      </c>
      <c r="F52" s="181">
        <v>5568.1319999999996</v>
      </c>
      <c r="G52" s="181">
        <v>4865.4179999999997</v>
      </c>
      <c r="H52" s="182">
        <f t="shared" si="5"/>
        <v>702.71399999999994</v>
      </c>
      <c r="I52" s="181">
        <v>174179.18335000001</v>
      </c>
      <c r="J52" s="181">
        <v>0</v>
      </c>
      <c r="K52" s="181">
        <v>174179.18335000001</v>
      </c>
      <c r="L52" s="182">
        <f t="shared" si="9"/>
        <v>2873.9565252750003</v>
      </c>
      <c r="M52" s="181">
        <v>703.68299999999999</v>
      </c>
      <c r="N52" s="181">
        <f t="shared" si="17"/>
        <v>3684.9</v>
      </c>
      <c r="O52" s="181">
        <v>3684.9</v>
      </c>
      <c r="P52" s="287">
        <v>0</v>
      </c>
      <c r="Q52" s="216">
        <f t="shared" si="11"/>
        <v>3576.6705252750003</v>
      </c>
      <c r="R52" s="216">
        <f t="shared" si="12"/>
        <v>-108.22947472499982</v>
      </c>
      <c r="S52" s="331">
        <f t="shared" si="7"/>
        <v>957.98550842500015</v>
      </c>
      <c r="T52" s="328"/>
      <c r="U52" s="331">
        <f t="shared" si="13"/>
        <v>0</v>
      </c>
      <c r="V52" s="216"/>
      <c r="W52" s="332">
        <f t="shared" si="14"/>
        <v>0</v>
      </c>
      <c r="X52" s="236">
        <f t="shared" si="8"/>
        <v>849.75603370000033</v>
      </c>
      <c r="Y52" s="376"/>
    </row>
    <row r="53" spans="1:27" ht="34.15" customHeight="1">
      <c r="A53" s="237"/>
      <c r="B53" s="193">
        <v>31</v>
      </c>
      <c r="C53" s="346" t="s">
        <v>119</v>
      </c>
      <c r="D53" s="181">
        <v>2.2000000000000002</v>
      </c>
      <c r="E53" s="181">
        <v>0.97</v>
      </c>
      <c r="F53" s="181">
        <v>14.667</v>
      </c>
      <c r="G53" s="181">
        <v>7.8319999999999999</v>
      </c>
      <c r="H53" s="182">
        <f t="shared" si="5"/>
        <v>6.835</v>
      </c>
      <c r="I53" s="181">
        <v>796.79784999999993</v>
      </c>
      <c r="J53" s="181">
        <v>0</v>
      </c>
      <c r="K53" s="181">
        <v>796.79784999999993</v>
      </c>
      <c r="L53" s="182">
        <f t="shared" si="9"/>
        <v>13.147164525000001</v>
      </c>
      <c r="M53" s="181">
        <v>3.0129999999999999</v>
      </c>
      <c r="N53" s="181">
        <f t="shared" si="17"/>
        <v>15</v>
      </c>
      <c r="O53" s="181">
        <v>0</v>
      </c>
      <c r="P53" s="287">
        <v>15</v>
      </c>
      <c r="Q53" s="216">
        <f t="shared" si="11"/>
        <v>19.982164525000002</v>
      </c>
      <c r="R53" s="216">
        <f t="shared" si="12"/>
        <v>4.9821645250000017</v>
      </c>
      <c r="S53" s="331">
        <f t="shared" si="7"/>
        <v>4.382388175</v>
      </c>
      <c r="T53" s="328"/>
      <c r="U53" s="331">
        <f t="shared" si="13"/>
        <v>0</v>
      </c>
      <c r="V53" s="216"/>
      <c r="W53" s="332">
        <f t="shared" si="14"/>
        <v>0</v>
      </c>
      <c r="X53" s="236">
        <f t="shared" si="8"/>
        <v>9.3645527000000008</v>
      </c>
      <c r="Y53" s="376"/>
    </row>
    <row r="54" spans="1:27" ht="16.5" thickBot="1">
      <c r="A54" s="241"/>
      <c r="B54" s="193">
        <v>50</v>
      </c>
      <c r="C54" s="347" t="s">
        <v>73</v>
      </c>
      <c r="D54" s="181">
        <v>2.2000000000000002</v>
      </c>
      <c r="E54" s="181">
        <v>6271.7060000000001</v>
      </c>
      <c r="F54" s="181">
        <v>508.58199999999999</v>
      </c>
      <c r="G54" s="181">
        <v>360</v>
      </c>
      <c r="H54" s="181">
        <f>F54-G54</f>
        <v>148.58199999999999</v>
      </c>
      <c r="I54" s="181">
        <v>24777.683420000001</v>
      </c>
      <c r="J54" s="181">
        <v>0</v>
      </c>
      <c r="K54" s="181">
        <v>24777.683420000001</v>
      </c>
      <c r="L54" s="181">
        <f>I54*2.2/100/4*3</f>
        <v>408.8317764300001</v>
      </c>
      <c r="M54" s="181">
        <v>0</v>
      </c>
      <c r="N54" s="181">
        <f t="shared" si="17"/>
        <v>3670.7</v>
      </c>
      <c r="O54" s="181">
        <v>3670.7</v>
      </c>
      <c r="P54" s="287">
        <v>0</v>
      </c>
      <c r="Q54" s="216">
        <f>H54+L54</f>
        <v>557.4137764300001</v>
      </c>
      <c r="R54" s="216">
        <f>Q54-N54</f>
        <v>-3113.2862235699995</v>
      </c>
      <c r="S54" s="331">
        <f t="shared" si="7"/>
        <v>136.27725881000001</v>
      </c>
      <c r="T54" s="328">
        <v>719.3</v>
      </c>
      <c r="U54" s="331">
        <f t="shared" si="13"/>
        <v>539.47499999999991</v>
      </c>
      <c r="V54" s="216"/>
      <c r="W54" s="332">
        <f t="shared" si="14"/>
        <v>-539.47499999999991</v>
      </c>
      <c r="X54" s="236">
        <f>R54+S54-W54</f>
        <v>-2437.5339647599994</v>
      </c>
      <c r="Y54" s="376"/>
    </row>
    <row r="55" spans="1:27" s="341" customFormat="1" ht="25.5" customHeight="1" thickBot="1">
      <c r="A55" s="201"/>
      <c r="B55" s="202"/>
      <c r="C55" s="335" t="s">
        <v>120</v>
      </c>
      <c r="D55" s="336"/>
      <c r="E55" s="336">
        <f>SUM(E16:E54)</f>
        <v>5010962.9561399994</v>
      </c>
      <c r="F55" s="336">
        <f t="shared" ref="F55:X55" si="18">SUM(F16:F54)</f>
        <v>118944.90260999996</v>
      </c>
      <c r="G55" s="336">
        <f t="shared" si="18"/>
        <v>101218.73813999999</v>
      </c>
      <c r="H55" s="336">
        <f t="shared" si="18"/>
        <v>17726.164469999992</v>
      </c>
      <c r="I55" s="336">
        <f t="shared" si="18"/>
        <v>6452520.0901999995</v>
      </c>
      <c r="J55" s="336">
        <f t="shared" si="18"/>
        <v>0</v>
      </c>
      <c r="K55" s="336">
        <f t="shared" si="18"/>
        <v>6452520.0901999995</v>
      </c>
      <c r="L55" s="336">
        <f t="shared" si="18"/>
        <v>106466.5814883</v>
      </c>
      <c r="M55" s="336">
        <f t="shared" si="18"/>
        <v>11794.494170000004</v>
      </c>
      <c r="N55" s="336">
        <f t="shared" si="18"/>
        <v>124954.4</v>
      </c>
      <c r="O55" s="336">
        <f t="shared" si="18"/>
        <v>67043.7</v>
      </c>
      <c r="P55" s="336">
        <f t="shared" si="18"/>
        <v>57910.700000000004</v>
      </c>
      <c r="Q55" s="336">
        <f t="shared" si="18"/>
        <v>124192.7459583</v>
      </c>
      <c r="R55" s="336">
        <f t="shared" si="18"/>
        <v>-761.65404169999374</v>
      </c>
      <c r="S55" s="348">
        <f t="shared" si="18"/>
        <v>35488.860496100009</v>
      </c>
      <c r="T55" s="338">
        <f>SUM(T16:T54)</f>
        <v>58032.81</v>
      </c>
      <c r="U55" s="336">
        <f t="shared" si="18"/>
        <v>43524.607499999998</v>
      </c>
      <c r="V55" s="336">
        <f t="shared" si="18"/>
        <v>43524.599999999991</v>
      </c>
      <c r="W55" s="339">
        <f t="shared" si="18"/>
        <v>-7.4999999992542143E-3</v>
      </c>
      <c r="X55" s="370">
        <f t="shared" si="18"/>
        <v>34727.213954400009</v>
      </c>
      <c r="Y55" s="379"/>
      <c r="AA55" s="349"/>
    </row>
    <row r="56" spans="1:27" ht="94.5">
      <c r="A56" s="178"/>
      <c r="B56" s="193">
        <v>32</v>
      </c>
      <c r="C56" s="220" t="s">
        <v>53</v>
      </c>
      <c r="D56" s="181">
        <v>2.2000000000000002</v>
      </c>
      <c r="E56" s="181">
        <v>1484225.66408</v>
      </c>
      <c r="F56" s="181">
        <v>0</v>
      </c>
      <c r="G56" s="181">
        <v>0</v>
      </c>
      <c r="H56" s="181">
        <v>0</v>
      </c>
      <c r="I56" s="181">
        <v>7856812.55999</v>
      </c>
      <c r="J56" s="181">
        <v>0</v>
      </c>
      <c r="K56" s="181">
        <v>0</v>
      </c>
      <c r="L56" s="182">
        <v>0</v>
      </c>
      <c r="M56" s="181">
        <v>0</v>
      </c>
      <c r="N56" s="181">
        <v>0</v>
      </c>
      <c r="O56" s="181">
        <v>0</v>
      </c>
      <c r="P56" s="287"/>
      <c r="Q56" s="216">
        <f t="shared" si="11"/>
        <v>0</v>
      </c>
      <c r="R56" s="216">
        <f t="shared" si="12"/>
        <v>0</v>
      </c>
      <c r="S56" s="331"/>
      <c r="T56" s="328">
        <v>974.99</v>
      </c>
      <c r="U56" s="216">
        <f t="shared" si="13"/>
        <v>731.24250000000006</v>
      </c>
      <c r="V56" s="216">
        <v>756.49474100000009</v>
      </c>
      <c r="W56" s="331">
        <f t="shared" si="14"/>
        <v>25.252241000000026</v>
      </c>
      <c r="X56" s="372"/>
      <c r="Y56" s="236"/>
      <c r="Z56" s="350" t="s">
        <v>121</v>
      </c>
    </row>
    <row r="57" spans="1:27" ht="15.75" customHeight="1">
      <c r="A57" s="178"/>
      <c r="B57" s="193">
        <v>33</v>
      </c>
      <c r="C57" s="220" t="s">
        <v>54</v>
      </c>
      <c r="D57" s="181">
        <v>2.2000000000000002</v>
      </c>
      <c r="E57" s="181" t="e">
        <f>#REF!</f>
        <v>#REF!</v>
      </c>
      <c r="F57" s="181">
        <v>1201.8889999999999</v>
      </c>
      <c r="G57" s="181">
        <v>1130.317</v>
      </c>
      <c r="H57" s="182">
        <f t="shared" si="5"/>
        <v>71.571999999999889</v>
      </c>
      <c r="I57" s="181">
        <v>52920.301729999999</v>
      </c>
      <c r="J57" s="181">
        <v>0</v>
      </c>
      <c r="K57" s="181">
        <v>52920.301729999999</v>
      </c>
      <c r="L57" s="182">
        <f t="shared" si="9"/>
        <v>873.18497854500015</v>
      </c>
      <c r="M57" s="181">
        <v>258.33800000000002</v>
      </c>
      <c r="N57" s="181">
        <v>970.4</v>
      </c>
      <c r="O57" s="181">
        <v>970.4</v>
      </c>
      <c r="P57" s="287"/>
      <c r="Q57" s="216">
        <f>H57+L57</f>
        <v>944.75697854500004</v>
      </c>
      <c r="R57" s="216">
        <f>Q57-N57</f>
        <v>-25.643021454999939</v>
      </c>
      <c r="S57" s="331">
        <f t="shared" si="7"/>
        <v>291.06165951500003</v>
      </c>
      <c r="T57" s="328">
        <v>0.47</v>
      </c>
      <c r="U57" s="216">
        <f t="shared" si="13"/>
        <v>0.35249999999999998</v>
      </c>
      <c r="V57" s="216">
        <v>0.36467299999999997</v>
      </c>
      <c r="W57" s="331">
        <f t="shared" si="14"/>
        <v>1.2172999999999989E-2</v>
      </c>
      <c r="X57" s="373">
        <f t="shared" ref="X57:X73" si="19">R57+S57-W57</f>
        <v>265.40646506000007</v>
      </c>
      <c r="Y57" s="236">
        <f t="shared" ref="Y57:Y73" si="20">X57-X57*2%</f>
        <v>260.09833575880009</v>
      </c>
      <c r="Z57" s="236"/>
    </row>
    <row r="58" spans="1:27" s="333" customFormat="1" ht="31.5">
      <c r="A58" s="178"/>
      <c r="B58" s="193">
        <v>34</v>
      </c>
      <c r="C58" s="220" t="s">
        <v>55</v>
      </c>
      <c r="D58" s="181">
        <v>2.2000000000000002</v>
      </c>
      <c r="E58" s="181">
        <v>296135.01</v>
      </c>
      <c r="F58" s="181">
        <v>0</v>
      </c>
      <c r="G58" s="181">
        <v>0</v>
      </c>
      <c r="H58" s="182">
        <f t="shared" si="5"/>
        <v>0</v>
      </c>
      <c r="I58" s="181">
        <v>234506.5975</v>
      </c>
      <c r="J58" s="181">
        <v>0</v>
      </c>
      <c r="K58" s="181">
        <v>0</v>
      </c>
      <c r="L58" s="182">
        <v>0</v>
      </c>
      <c r="M58" s="181">
        <v>0</v>
      </c>
      <c r="N58" s="181">
        <v>0</v>
      </c>
      <c r="O58" s="181">
        <v>0</v>
      </c>
      <c r="P58" s="287"/>
      <c r="Q58" s="216">
        <f t="shared" si="11"/>
        <v>0</v>
      </c>
      <c r="R58" s="216">
        <f t="shared" si="12"/>
        <v>0</v>
      </c>
      <c r="S58" s="331"/>
      <c r="T58" s="328"/>
      <c r="U58" s="216">
        <f t="shared" si="13"/>
        <v>0</v>
      </c>
      <c r="V58" s="216">
        <v>0</v>
      </c>
      <c r="W58" s="331">
        <f t="shared" si="14"/>
        <v>0</v>
      </c>
      <c r="X58" s="373"/>
      <c r="Y58" s="236"/>
      <c r="Z58" s="351" t="s">
        <v>122</v>
      </c>
    </row>
    <row r="59" spans="1:27" ht="15.75" customHeight="1">
      <c r="A59" s="178"/>
      <c r="B59" s="193">
        <v>35</v>
      </c>
      <c r="C59" s="220" t="s">
        <v>56</v>
      </c>
      <c r="D59" s="181">
        <v>2.2000000000000002</v>
      </c>
      <c r="E59" s="181">
        <v>599.41016999999999</v>
      </c>
      <c r="F59" s="181">
        <v>11.790280000000001</v>
      </c>
      <c r="G59" s="181">
        <v>11.790280000000001</v>
      </c>
      <c r="H59" s="182">
        <f t="shared" si="5"/>
        <v>0</v>
      </c>
      <c r="I59" s="181">
        <v>472.52840999999995</v>
      </c>
      <c r="J59" s="181">
        <v>0</v>
      </c>
      <c r="K59" s="181">
        <v>472.52840999999995</v>
      </c>
      <c r="L59" s="182">
        <f t="shared" si="9"/>
        <v>7.7967187650000005</v>
      </c>
      <c r="M59" s="181">
        <v>2.5630000000000002</v>
      </c>
      <c r="N59" s="181">
        <v>12</v>
      </c>
      <c r="O59" s="181">
        <v>12</v>
      </c>
      <c r="P59" s="287"/>
      <c r="Q59" s="216">
        <f t="shared" si="11"/>
        <v>7.7967187650000005</v>
      </c>
      <c r="R59" s="216">
        <f t="shared" si="12"/>
        <v>-4.2032812349999995</v>
      </c>
      <c r="S59" s="331">
        <f t="shared" si="7"/>
        <v>2.5989062550000002</v>
      </c>
      <c r="T59" s="328"/>
      <c r="U59" s="216">
        <f t="shared" si="13"/>
        <v>0</v>
      </c>
      <c r="V59" s="216">
        <v>0</v>
      </c>
      <c r="W59" s="331">
        <f t="shared" si="14"/>
        <v>0</v>
      </c>
      <c r="X59" s="373">
        <f t="shared" si="19"/>
        <v>-1.6043749799999993</v>
      </c>
      <c r="Y59" s="236"/>
      <c r="Z59" s="236"/>
    </row>
    <row r="60" spans="1:27">
      <c r="A60" s="178"/>
      <c r="B60" s="193">
        <v>36</v>
      </c>
      <c r="C60" s="220" t="s">
        <v>57</v>
      </c>
      <c r="D60" s="181">
        <v>2.2000000000000002</v>
      </c>
      <c r="E60" s="181">
        <v>248167.67</v>
      </c>
      <c r="F60" s="181">
        <v>1756.96</v>
      </c>
      <c r="G60" s="181">
        <v>712.62300000000005</v>
      </c>
      <c r="H60" s="182">
        <f t="shared" si="5"/>
        <v>1044.337</v>
      </c>
      <c r="I60" s="181">
        <v>265903.42466999998</v>
      </c>
      <c r="J60" s="181">
        <v>0</v>
      </c>
      <c r="K60" s="181">
        <v>265903.42466999998</v>
      </c>
      <c r="L60" s="182">
        <f t="shared" si="9"/>
        <v>4387.4065070549996</v>
      </c>
      <c r="M60" s="181">
        <v>0</v>
      </c>
      <c r="N60" s="181">
        <v>2746</v>
      </c>
      <c r="O60" s="181">
        <v>2746</v>
      </c>
      <c r="P60" s="287"/>
      <c r="Q60" s="216">
        <f t="shared" si="11"/>
        <v>5431.743507055</v>
      </c>
      <c r="R60" s="216">
        <f t="shared" si="12"/>
        <v>2685.743507055</v>
      </c>
      <c r="S60" s="331">
        <f t="shared" si="7"/>
        <v>1462.4688356849999</v>
      </c>
      <c r="T60" s="328">
        <v>315.42</v>
      </c>
      <c r="U60" s="216">
        <f t="shared" si="13"/>
        <v>236.565</v>
      </c>
      <c r="V60" s="216">
        <v>244.73437799999999</v>
      </c>
      <c r="W60" s="331">
        <f t="shared" si="14"/>
        <v>8.1693779999999947</v>
      </c>
      <c r="X60" s="373">
        <f t="shared" si="19"/>
        <v>4140.0429647400006</v>
      </c>
      <c r="Y60" s="236">
        <f t="shared" si="20"/>
        <v>4057.2421054452007</v>
      </c>
      <c r="Z60" s="351"/>
    </row>
    <row r="61" spans="1:27" ht="31.5" customHeight="1">
      <c r="A61" s="178"/>
      <c r="B61" s="193">
        <v>37</v>
      </c>
      <c r="C61" s="220" t="s">
        <v>58</v>
      </c>
      <c r="D61" s="181"/>
      <c r="E61" s="181" t="e">
        <f>#REF!</f>
        <v>#REF!</v>
      </c>
      <c r="F61" s="181">
        <v>0</v>
      </c>
      <c r="G61" s="181">
        <v>0</v>
      </c>
      <c r="H61" s="182">
        <f t="shared" si="5"/>
        <v>0</v>
      </c>
      <c r="I61" s="181">
        <v>39456.363450000004</v>
      </c>
      <c r="J61" s="181">
        <v>0</v>
      </c>
      <c r="K61" s="181">
        <v>39456.363450000004</v>
      </c>
      <c r="L61" s="182">
        <f t="shared" si="9"/>
        <v>651.02999692500021</v>
      </c>
      <c r="M61" s="181">
        <v>0</v>
      </c>
      <c r="N61" s="181">
        <v>0</v>
      </c>
      <c r="O61" s="181">
        <v>0</v>
      </c>
      <c r="P61" s="287"/>
      <c r="Q61" s="216">
        <f t="shared" si="11"/>
        <v>651.02999692500021</v>
      </c>
      <c r="R61" s="216">
        <f t="shared" si="12"/>
        <v>651.02999692500021</v>
      </c>
      <c r="S61" s="331">
        <f t="shared" si="7"/>
        <v>217.00999897500006</v>
      </c>
      <c r="T61" s="328"/>
      <c r="U61" s="216">
        <f t="shared" si="13"/>
        <v>0</v>
      </c>
      <c r="V61" s="216">
        <v>0</v>
      </c>
      <c r="W61" s="331">
        <f t="shared" si="14"/>
        <v>0</v>
      </c>
      <c r="X61" s="373">
        <v>0</v>
      </c>
      <c r="Y61" s="236">
        <f t="shared" si="20"/>
        <v>0</v>
      </c>
      <c r="Z61" s="236"/>
    </row>
    <row r="62" spans="1:27">
      <c r="A62" s="178"/>
      <c r="B62" s="193">
        <v>38</v>
      </c>
      <c r="C62" s="220" t="s">
        <v>59</v>
      </c>
      <c r="D62" s="181">
        <v>2.2000000000000002</v>
      </c>
      <c r="E62" s="181">
        <v>95829.573000000004</v>
      </c>
      <c r="F62" s="181">
        <v>2157.2979999999998</v>
      </c>
      <c r="G62" s="181">
        <v>2000</v>
      </c>
      <c r="H62" s="182">
        <f t="shared" si="5"/>
        <v>157.29799999999977</v>
      </c>
      <c r="I62" s="181">
        <v>110751.34462999999</v>
      </c>
      <c r="J62" s="181">
        <v>0</v>
      </c>
      <c r="K62" s="181">
        <v>110751.34462999999</v>
      </c>
      <c r="L62" s="182">
        <f t="shared" si="9"/>
        <v>1827.3971863950001</v>
      </c>
      <c r="M62" s="181">
        <v>549.00900000000001</v>
      </c>
      <c r="N62" s="181">
        <f>SUM(O62:P62)</f>
        <v>1984.6999999999998</v>
      </c>
      <c r="O62" s="181">
        <v>1235.5999999999999</v>
      </c>
      <c r="P62" s="287">
        <v>749.1</v>
      </c>
      <c r="Q62" s="216">
        <f t="shared" si="11"/>
        <v>1984.6951863949998</v>
      </c>
      <c r="R62" s="216">
        <f t="shared" si="12"/>
        <v>-4.8136049999811803E-3</v>
      </c>
      <c r="S62" s="331">
        <f t="shared" si="7"/>
        <v>609.13239546500006</v>
      </c>
      <c r="T62" s="328">
        <v>350</v>
      </c>
      <c r="U62" s="216">
        <f t="shared" si="13"/>
        <v>262.5</v>
      </c>
      <c r="V62" s="216">
        <v>271.565</v>
      </c>
      <c r="W62" s="331">
        <f t="shared" si="14"/>
        <v>9.0649999999999977</v>
      </c>
      <c r="X62" s="373">
        <f t="shared" si="19"/>
        <v>600.06258186000014</v>
      </c>
      <c r="Y62" s="236">
        <f t="shared" si="20"/>
        <v>588.06133022280017</v>
      </c>
      <c r="Z62" s="236"/>
    </row>
    <row r="63" spans="1:27" ht="15.75" customHeight="1">
      <c r="A63" s="178"/>
      <c r="B63" s="193">
        <v>39</v>
      </c>
      <c r="C63" s="220" t="s">
        <v>60</v>
      </c>
      <c r="D63" s="181">
        <v>2.2000000000000002</v>
      </c>
      <c r="E63" s="181">
        <v>33934.01</v>
      </c>
      <c r="F63" s="181">
        <v>862.93799999999999</v>
      </c>
      <c r="G63" s="181">
        <v>569.46299999999997</v>
      </c>
      <c r="H63" s="182">
        <f t="shared" si="5"/>
        <v>293.47500000000002</v>
      </c>
      <c r="I63" s="181">
        <v>55984.932409999994</v>
      </c>
      <c r="J63" s="181">
        <v>0</v>
      </c>
      <c r="K63" s="181">
        <v>55984.932409999994</v>
      </c>
      <c r="L63" s="182">
        <f t="shared" si="9"/>
        <v>923.7513847649999</v>
      </c>
      <c r="M63" s="181">
        <v>293.47500000000002</v>
      </c>
      <c r="N63" s="181">
        <v>1657.8</v>
      </c>
      <c r="O63" s="181">
        <v>1657.8</v>
      </c>
      <c r="P63" s="287"/>
      <c r="Q63" s="216">
        <f t="shared" si="11"/>
        <v>1217.2263847649999</v>
      </c>
      <c r="R63" s="216">
        <f t="shared" si="12"/>
        <v>-440.57361523500003</v>
      </c>
      <c r="S63" s="331">
        <f t="shared" si="7"/>
        <v>307.91712825500002</v>
      </c>
      <c r="T63" s="328">
        <v>331.63</v>
      </c>
      <c r="U63" s="216">
        <f t="shared" si="13"/>
        <v>248.7225</v>
      </c>
      <c r="V63" s="216">
        <v>257.31171699999999</v>
      </c>
      <c r="W63" s="331">
        <f t="shared" si="14"/>
        <v>8.5892169999999908</v>
      </c>
      <c r="X63" s="373">
        <f t="shared" si="19"/>
        <v>-141.24570398</v>
      </c>
      <c r="Y63" s="236"/>
      <c r="Z63" s="351"/>
    </row>
    <row r="64" spans="1:27">
      <c r="A64" s="178"/>
      <c r="B64" s="193">
        <v>40</v>
      </c>
      <c r="C64" s="220" t="s">
        <v>61</v>
      </c>
      <c r="D64" s="181">
        <v>2.2000000000000002</v>
      </c>
      <c r="E64" s="181">
        <v>26964.460999999999</v>
      </c>
      <c r="F64" s="181">
        <v>548.06100000000004</v>
      </c>
      <c r="G64" s="181">
        <v>548.06100000000004</v>
      </c>
      <c r="H64" s="182">
        <f t="shared" si="5"/>
        <v>0</v>
      </c>
      <c r="I64" s="181">
        <v>24588.474289999998</v>
      </c>
      <c r="J64" s="181">
        <v>0</v>
      </c>
      <c r="K64" s="181">
        <v>24588.474289999998</v>
      </c>
      <c r="L64" s="182">
        <f t="shared" si="9"/>
        <v>405.70982578500002</v>
      </c>
      <c r="M64" s="181">
        <v>0</v>
      </c>
      <c r="N64" s="181">
        <v>554.1</v>
      </c>
      <c r="O64" s="181">
        <v>554.1</v>
      </c>
      <c r="P64" s="287"/>
      <c r="Q64" s="216">
        <f t="shared" si="11"/>
        <v>405.70982578500002</v>
      </c>
      <c r="R64" s="216">
        <f t="shared" si="12"/>
        <v>-148.390174215</v>
      </c>
      <c r="S64" s="331">
        <f t="shared" si="7"/>
        <v>135.23660859500001</v>
      </c>
      <c r="T64" s="328">
        <v>331.17</v>
      </c>
      <c r="U64" s="216">
        <f t="shared" si="13"/>
        <v>248.3775</v>
      </c>
      <c r="V64" s="216">
        <v>256.95480299999997</v>
      </c>
      <c r="W64" s="331">
        <f t="shared" si="14"/>
        <v>8.5773029999999721</v>
      </c>
      <c r="X64" s="373">
        <f t="shared" si="19"/>
        <v>-21.730868619999967</v>
      </c>
      <c r="Y64" s="236"/>
      <c r="Z64" s="236"/>
    </row>
    <row r="65" spans="1:26" s="333" customFormat="1" ht="15.75" customHeight="1">
      <c r="A65" s="178"/>
      <c r="B65" s="193">
        <v>41</v>
      </c>
      <c r="C65" s="220" t="s">
        <v>62</v>
      </c>
      <c r="D65" s="181">
        <v>2.2000000000000002</v>
      </c>
      <c r="E65" s="181" t="e">
        <f>#REF!</f>
        <v>#REF!</v>
      </c>
      <c r="F65" s="181">
        <v>1624.7</v>
      </c>
      <c r="G65" s="181">
        <v>1659.6</v>
      </c>
      <c r="H65" s="182">
        <f t="shared" si="5"/>
        <v>-34.899999999999864</v>
      </c>
      <c r="I65" s="181">
        <v>83557.184049999996</v>
      </c>
      <c r="J65" s="181">
        <v>0</v>
      </c>
      <c r="K65" s="181">
        <v>83557.184049999996</v>
      </c>
      <c r="L65" s="182">
        <f t="shared" si="9"/>
        <v>1378.6935368250001</v>
      </c>
      <c r="M65" s="181">
        <v>94.2</v>
      </c>
      <c r="N65" s="181">
        <v>5587.2</v>
      </c>
      <c r="O65" s="181">
        <v>5587.2</v>
      </c>
      <c r="P65" s="287"/>
      <c r="Q65" s="216">
        <f t="shared" si="11"/>
        <v>1343.7935368250003</v>
      </c>
      <c r="R65" s="216">
        <f t="shared" si="12"/>
        <v>-4243.4064631749998</v>
      </c>
      <c r="S65" s="331">
        <f t="shared" si="7"/>
        <v>459.56451227500003</v>
      </c>
      <c r="T65" s="328">
        <v>86.19</v>
      </c>
      <c r="U65" s="216">
        <f t="shared" si="13"/>
        <v>64.642499999999998</v>
      </c>
      <c r="V65" s="216">
        <v>66.874820999999997</v>
      </c>
      <c r="W65" s="331">
        <f t="shared" si="14"/>
        <v>2.2323209999999989</v>
      </c>
      <c r="X65" s="373">
        <f t="shared" si="19"/>
        <v>-3786.0742718999995</v>
      </c>
      <c r="Y65" s="236"/>
      <c r="Z65" s="236"/>
    </row>
    <row r="66" spans="1:26" ht="31.5">
      <c r="A66" s="178"/>
      <c r="B66" s="193">
        <v>42</v>
      </c>
      <c r="C66" s="220" t="s">
        <v>63</v>
      </c>
      <c r="D66" s="181">
        <v>2.2000000000000002</v>
      </c>
      <c r="E66" s="181">
        <v>22064.560100000002</v>
      </c>
      <c r="F66" s="181">
        <v>470.23399999999998</v>
      </c>
      <c r="G66" s="181">
        <v>479.89</v>
      </c>
      <c r="H66" s="182">
        <f t="shared" si="5"/>
        <v>-9.6560000000000059</v>
      </c>
      <c r="I66" s="181">
        <v>21011.51454</v>
      </c>
      <c r="J66" s="181">
        <v>0</v>
      </c>
      <c r="K66" s="181">
        <v>21011.51454</v>
      </c>
      <c r="L66" s="182">
        <f t="shared" si="9"/>
        <v>346.68998991000001</v>
      </c>
      <c r="M66" s="181">
        <v>0</v>
      </c>
      <c r="N66" s="181">
        <v>461</v>
      </c>
      <c r="O66" s="181">
        <v>461</v>
      </c>
      <c r="P66" s="287"/>
      <c r="Q66" s="216">
        <f t="shared" si="11"/>
        <v>337.03398991</v>
      </c>
      <c r="R66" s="216">
        <f t="shared" si="12"/>
        <v>-123.96601009</v>
      </c>
      <c r="S66" s="331">
        <f t="shared" si="7"/>
        <v>115.56332997000001</v>
      </c>
      <c r="T66" s="328">
        <v>273.37</v>
      </c>
      <c r="U66" s="216">
        <f t="shared" si="13"/>
        <v>205.0275</v>
      </c>
      <c r="V66" s="216">
        <v>212.10778300000001</v>
      </c>
      <c r="W66" s="331">
        <f t="shared" si="14"/>
        <v>7.0802830000000085</v>
      </c>
      <c r="X66" s="373">
        <f t="shared" si="19"/>
        <v>-15.482963119999994</v>
      </c>
      <c r="Y66" s="236"/>
      <c r="Z66" s="236"/>
    </row>
    <row r="67" spans="1:26" s="333" customFormat="1" ht="15.75" customHeight="1">
      <c r="A67" s="178"/>
      <c r="B67" s="193">
        <v>43</v>
      </c>
      <c r="C67" s="220" t="s">
        <v>64</v>
      </c>
      <c r="D67" s="181">
        <v>2.2000000000000002</v>
      </c>
      <c r="E67" s="181" t="e">
        <f>#REF!</f>
        <v>#REF!</v>
      </c>
      <c r="F67" s="181">
        <v>3440.317</v>
      </c>
      <c r="G67" s="181">
        <v>2458.36</v>
      </c>
      <c r="H67" s="182">
        <f t="shared" si="5"/>
        <v>981.95699999999988</v>
      </c>
      <c r="I67" s="181">
        <v>201336.62643999999</v>
      </c>
      <c r="J67" s="181">
        <v>0</v>
      </c>
      <c r="K67" s="181">
        <v>201336.62643999999</v>
      </c>
      <c r="L67" s="182">
        <f t="shared" si="9"/>
        <v>3322.0543362600001</v>
      </c>
      <c r="M67" s="181">
        <v>985.25699999999995</v>
      </c>
      <c r="N67" s="181">
        <v>804.7</v>
      </c>
      <c r="O67" s="181">
        <v>804.7</v>
      </c>
      <c r="P67" s="287"/>
      <c r="Q67" s="216">
        <f t="shared" si="11"/>
        <v>4304.0113362600005</v>
      </c>
      <c r="R67" s="216">
        <f t="shared" si="12"/>
        <v>3499.3113362600006</v>
      </c>
      <c r="S67" s="331">
        <f t="shared" si="7"/>
        <v>1107.3514454200001</v>
      </c>
      <c r="T67" s="328">
        <v>286.3</v>
      </c>
      <c r="U67" s="216">
        <f t="shared" si="13"/>
        <v>214.72500000000002</v>
      </c>
      <c r="V67" s="216">
        <v>222.14017000000001</v>
      </c>
      <c r="W67" s="331">
        <f t="shared" si="14"/>
        <v>7.4151699999999892</v>
      </c>
      <c r="X67" s="373">
        <f t="shared" si="19"/>
        <v>4599.2476116800008</v>
      </c>
      <c r="Y67" s="236">
        <f t="shared" si="20"/>
        <v>4507.2626594464009</v>
      </c>
      <c r="Z67" s="236"/>
    </row>
    <row r="68" spans="1:26">
      <c r="A68" s="178"/>
      <c r="B68" s="193">
        <v>44</v>
      </c>
      <c r="C68" s="220" t="s">
        <v>65</v>
      </c>
      <c r="D68" s="181">
        <v>2.2000000000000002</v>
      </c>
      <c r="E68" s="181">
        <v>2169.7809999999999</v>
      </c>
      <c r="F68" s="181">
        <v>43.985999999999997</v>
      </c>
      <c r="G68" s="181">
        <v>43.985999999999997</v>
      </c>
      <c r="H68" s="182">
        <f t="shared" si="5"/>
        <v>0</v>
      </c>
      <c r="I68" s="181">
        <v>1870.34664</v>
      </c>
      <c r="J68" s="181">
        <v>0</v>
      </c>
      <c r="K68" s="181">
        <v>1870.34664</v>
      </c>
      <c r="L68" s="182">
        <f t="shared" si="9"/>
        <v>30.86071956</v>
      </c>
      <c r="M68" s="181">
        <v>0</v>
      </c>
      <c r="N68" s="181">
        <v>41.2</v>
      </c>
      <c r="O68" s="181">
        <v>41.2</v>
      </c>
      <c r="P68" s="287"/>
      <c r="Q68" s="216">
        <f t="shared" si="11"/>
        <v>30.86071956</v>
      </c>
      <c r="R68" s="216">
        <f t="shared" si="12"/>
        <v>-10.339280440000003</v>
      </c>
      <c r="S68" s="331">
        <f t="shared" si="7"/>
        <v>10.28690652</v>
      </c>
      <c r="T68" s="328">
        <v>11.82</v>
      </c>
      <c r="U68" s="216">
        <f t="shared" si="13"/>
        <v>8.8650000000000002</v>
      </c>
      <c r="V68" s="216">
        <v>9.1711380000000009</v>
      </c>
      <c r="W68" s="331">
        <f t="shared" si="14"/>
        <v>0.30613800000000069</v>
      </c>
      <c r="X68" s="373">
        <f t="shared" si="19"/>
        <v>-0.35851192000000331</v>
      </c>
      <c r="Y68" s="236"/>
      <c r="Z68" s="351"/>
    </row>
    <row r="69" spans="1:26" ht="15.75" customHeight="1">
      <c r="A69" s="178"/>
      <c r="B69" s="193">
        <v>45</v>
      </c>
      <c r="C69" s="220" t="s">
        <v>66</v>
      </c>
      <c r="D69" s="181">
        <v>2.2000000000000002</v>
      </c>
      <c r="E69" s="181" t="e">
        <f>#REF!</f>
        <v>#REF!</v>
      </c>
      <c r="F69" s="181">
        <v>5996.2529999999997</v>
      </c>
      <c r="G69" s="181">
        <v>5447.18786</v>
      </c>
      <c r="H69" s="181">
        <v>549.0651399999997</v>
      </c>
      <c r="I69" s="181">
        <v>256078.82055999999</v>
      </c>
      <c r="J69" s="181">
        <v>0</v>
      </c>
      <c r="K69" s="181">
        <f>I69</f>
        <v>256078.82055999999</v>
      </c>
      <c r="L69" s="182">
        <f t="shared" si="9"/>
        <v>4225.30053924</v>
      </c>
      <c r="M69" s="181">
        <v>671.55799999999999</v>
      </c>
      <c r="N69" s="181">
        <v>4821.2</v>
      </c>
      <c r="O69" s="181">
        <v>4821.2</v>
      </c>
      <c r="P69" s="287"/>
      <c r="Q69" s="216">
        <f t="shared" si="11"/>
        <v>4774.3656792399997</v>
      </c>
      <c r="R69" s="216">
        <f t="shared" si="12"/>
        <v>-46.834320760000082</v>
      </c>
      <c r="S69" s="331">
        <f t="shared" si="7"/>
        <v>1408.43351308</v>
      </c>
      <c r="T69" s="328">
        <v>737.01</v>
      </c>
      <c r="U69" s="216">
        <f t="shared" si="13"/>
        <v>552.75749999999994</v>
      </c>
      <c r="V69" s="216">
        <v>571.84605899999997</v>
      </c>
      <c r="W69" s="331">
        <f t="shared" si="14"/>
        <v>19.088559000000032</v>
      </c>
      <c r="X69" s="373">
        <f t="shared" si="19"/>
        <v>1342.5106333199999</v>
      </c>
      <c r="Y69" s="236">
        <f t="shared" si="20"/>
        <v>1315.6604206535999</v>
      </c>
      <c r="Z69" s="236"/>
    </row>
    <row r="70" spans="1:26">
      <c r="A70" s="178"/>
      <c r="B70" s="193">
        <v>46</v>
      </c>
      <c r="C70" s="220" t="s">
        <v>67</v>
      </c>
      <c r="D70" s="181">
        <v>2.2000000000000002</v>
      </c>
      <c r="E70" s="181">
        <v>690.46099000000004</v>
      </c>
      <c r="F70" s="181">
        <v>17.375</v>
      </c>
      <c r="G70" s="181">
        <v>17.375</v>
      </c>
      <c r="H70" s="182">
        <f t="shared" si="5"/>
        <v>0</v>
      </c>
      <c r="I70" s="181">
        <v>1063.5280600000001</v>
      </c>
      <c r="J70" s="181">
        <v>0</v>
      </c>
      <c r="K70" s="181">
        <v>1063.5280600000001</v>
      </c>
      <c r="L70" s="182">
        <f t="shared" si="9"/>
        <v>17.548212990000003</v>
      </c>
      <c r="M70" s="181">
        <v>0</v>
      </c>
      <c r="N70" s="181">
        <v>20.399999999999999</v>
      </c>
      <c r="O70" s="181">
        <v>20.399999999999999</v>
      </c>
      <c r="P70" s="287"/>
      <c r="Q70" s="216">
        <f t="shared" si="11"/>
        <v>17.548212990000003</v>
      </c>
      <c r="R70" s="216">
        <f t="shared" si="12"/>
        <v>-2.8517870099999953</v>
      </c>
      <c r="S70" s="331">
        <f t="shared" si="7"/>
        <v>5.8494043300000014</v>
      </c>
      <c r="T70" s="328"/>
      <c r="U70" s="216">
        <f t="shared" si="13"/>
        <v>0</v>
      </c>
      <c r="V70" s="216">
        <v>0</v>
      </c>
      <c r="W70" s="331">
        <f t="shared" si="14"/>
        <v>0</v>
      </c>
      <c r="X70" s="373">
        <f t="shared" si="19"/>
        <v>2.997617320000006</v>
      </c>
      <c r="Y70" s="236">
        <f t="shared" si="20"/>
        <v>2.9376649736000058</v>
      </c>
      <c r="Z70" s="236"/>
    </row>
    <row r="71" spans="1:26" ht="47.25">
      <c r="A71" s="178"/>
      <c r="B71" s="193">
        <v>47</v>
      </c>
      <c r="C71" s="220" t="s">
        <v>68</v>
      </c>
      <c r="D71" s="181">
        <v>2.2000000000000002</v>
      </c>
      <c r="E71" s="181">
        <v>867700.49</v>
      </c>
      <c r="F71" s="181">
        <v>0</v>
      </c>
      <c r="G71" s="181">
        <v>0</v>
      </c>
      <c r="H71" s="182">
        <f t="shared" si="5"/>
        <v>0</v>
      </c>
      <c r="I71" s="181">
        <v>852772.70465999993</v>
      </c>
      <c r="J71" s="181">
        <v>0</v>
      </c>
      <c r="K71" s="181">
        <v>0</v>
      </c>
      <c r="L71" s="182">
        <v>0</v>
      </c>
      <c r="M71" s="181">
        <v>0</v>
      </c>
      <c r="N71" s="181">
        <v>200</v>
      </c>
      <c r="O71" s="181">
        <v>200</v>
      </c>
      <c r="P71" s="287"/>
      <c r="Q71" s="216">
        <f t="shared" si="11"/>
        <v>0</v>
      </c>
      <c r="R71" s="216">
        <f t="shared" si="12"/>
        <v>-200</v>
      </c>
      <c r="S71" s="331"/>
      <c r="T71" s="328">
        <v>8799.31</v>
      </c>
      <c r="U71" s="216">
        <f t="shared" si="13"/>
        <v>6599.4824999999992</v>
      </c>
      <c r="V71" s="216">
        <v>6827.3846289999992</v>
      </c>
      <c r="W71" s="331">
        <f t="shared" si="14"/>
        <v>227.90212900000006</v>
      </c>
      <c r="X71" s="374"/>
      <c r="Y71" s="236"/>
      <c r="Z71" s="351" t="s">
        <v>123</v>
      </c>
    </row>
    <row r="72" spans="1:26">
      <c r="A72" s="178"/>
      <c r="B72" s="193">
        <v>48</v>
      </c>
      <c r="C72" s="220" t="s">
        <v>69</v>
      </c>
      <c r="D72" s="181">
        <v>2.2000000000000002</v>
      </c>
      <c r="E72" s="181">
        <v>73189.710229999997</v>
      </c>
      <c r="F72" s="181">
        <v>2464.5880000000002</v>
      </c>
      <c r="G72" s="181">
        <v>1650.104</v>
      </c>
      <c r="H72" s="182">
        <f t="shared" si="5"/>
        <v>814.48400000000015</v>
      </c>
      <c r="I72" s="181">
        <v>153976.68393999999</v>
      </c>
      <c r="J72" s="181">
        <v>0</v>
      </c>
      <c r="K72" s="181">
        <v>153976.68393999999</v>
      </c>
      <c r="L72" s="182">
        <f t="shared" si="9"/>
        <v>2540.6152850099998</v>
      </c>
      <c r="M72" s="181">
        <v>814.48400000000004</v>
      </c>
      <c r="N72" s="181">
        <v>2342.6</v>
      </c>
      <c r="O72" s="181">
        <v>2342.6</v>
      </c>
      <c r="P72" s="287"/>
      <c r="Q72" s="216">
        <f t="shared" si="11"/>
        <v>3355.0992850100001</v>
      </c>
      <c r="R72" s="216">
        <f t="shared" si="12"/>
        <v>1012.4992850100002</v>
      </c>
      <c r="S72" s="331">
        <f t="shared" si="7"/>
        <v>846.87176167000007</v>
      </c>
      <c r="T72" s="328">
        <v>30.05</v>
      </c>
      <c r="U72" s="216">
        <f t="shared" si="13"/>
        <v>22.537500000000001</v>
      </c>
      <c r="V72" s="216">
        <v>23.315795000000001</v>
      </c>
      <c r="W72" s="331">
        <f t="shared" si="14"/>
        <v>0.77829499999999996</v>
      </c>
      <c r="X72" s="373">
        <f t="shared" si="19"/>
        <v>1858.5927516800002</v>
      </c>
      <c r="Y72" s="236">
        <f>X72-X72*2%</f>
        <v>1821.4208966464003</v>
      </c>
      <c r="Z72" s="236"/>
    </row>
    <row r="73" spans="1:26" ht="79.5" thickBot="1">
      <c r="A73" s="248"/>
      <c r="B73" s="193">
        <v>49</v>
      </c>
      <c r="C73" s="220" t="s">
        <v>72</v>
      </c>
      <c r="D73" s="181">
        <v>2.2000000000000002</v>
      </c>
      <c r="E73" s="181">
        <v>14533.44346</v>
      </c>
      <c r="F73" s="181">
        <v>0</v>
      </c>
      <c r="G73" s="181">
        <v>0</v>
      </c>
      <c r="H73" s="182">
        <f t="shared" si="5"/>
        <v>0</v>
      </c>
      <c r="I73" s="181">
        <v>13623.91224</v>
      </c>
      <c r="J73" s="181">
        <v>0</v>
      </c>
      <c r="K73" s="181">
        <v>0</v>
      </c>
      <c r="L73" s="182">
        <v>0</v>
      </c>
      <c r="M73" s="181">
        <v>0</v>
      </c>
      <c r="N73" s="181">
        <v>0</v>
      </c>
      <c r="O73" s="181">
        <v>0</v>
      </c>
      <c r="P73" s="287"/>
      <c r="Q73" s="216">
        <f t="shared" si="11"/>
        <v>0</v>
      </c>
      <c r="R73" s="216">
        <f t="shared" si="12"/>
        <v>0</v>
      </c>
      <c r="S73" s="331"/>
      <c r="T73" s="369"/>
      <c r="U73" s="216"/>
      <c r="V73" s="216"/>
      <c r="W73" s="331"/>
      <c r="X73" s="375">
        <f t="shared" si="19"/>
        <v>0</v>
      </c>
      <c r="Y73" s="236">
        <f t="shared" si="20"/>
        <v>0</v>
      </c>
      <c r="Z73" s="351" t="s">
        <v>124</v>
      </c>
    </row>
    <row r="74" spans="1:26" s="341" customFormat="1" ht="25.5" customHeight="1" thickBot="1">
      <c r="A74" s="201"/>
      <c r="B74" s="202"/>
      <c r="C74" s="335" t="s">
        <v>125</v>
      </c>
      <c r="D74" s="336"/>
      <c r="E74" s="336" t="e">
        <f>SUM(E56:E73)</f>
        <v>#REF!</v>
      </c>
      <c r="F74" s="336">
        <f t="shared" ref="F74:R74" si="21">SUM(F56:F73)</f>
        <v>20596.389279999999</v>
      </c>
      <c r="G74" s="336">
        <f t="shared" si="21"/>
        <v>16728.757140000002</v>
      </c>
      <c r="H74" s="336">
        <f t="shared" si="21"/>
        <v>3867.6321399999997</v>
      </c>
      <c r="I74" s="336">
        <f t="shared" si="21"/>
        <v>10226687.848210001</v>
      </c>
      <c r="J74" s="336">
        <f t="shared" si="21"/>
        <v>0</v>
      </c>
      <c r="K74" s="336">
        <f t="shared" si="21"/>
        <v>1268972.0738199998</v>
      </c>
      <c r="L74" s="336">
        <f t="shared" si="21"/>
        <v>20938.03921803</v>
      </c>
      <c r="M74" s="336">
        <f t="shared" si="21"/>
        <v>3668.884</v>
      </c>
      <c r="N74" s="336">
        <f t="shared" si="21"/>
        <v>22203.300000000003</v>
      </c>
      <c r="O74" s="336">
        <f t="shared" si="21"/>
        <v>21454.2</v>
      </c>
      <c r="P74" s="336"/>
      <c r="Q74" s="336">
        <f t="shared" si="21"/>
        <v>24805.671358030002</v>
      </c>
      <c r="R74" s="336">
        <f t="shared" si="21"/>
        <v>2602.3713580300009</v>
      </c>
      <c r="S74" s="337"/>
      <c r="T74" s="338">
        <f>SUM(T56:T73)</f>
        <v>12527.73</v>
      </c>
      <c r="U74" s="336">
        <f t="shared" ref="U74:W74" si="22">SUM(U56:U73)</f>
        <v>9395.7974999999988</v>
      </c>
      <c r="V74" s="336">
        <f t="shared" si="22"/>
        <v>9720.2657070000005</v>
      </c>
      <c r="W74" s="337">
        <f t="shared" si="22"/>
        <v>324.46820700000006</v>
      </c>
      <c r="X74" s="371">
        <f>SUM(X56:X73)</f>
        <v>8842.3639311400038</v>
      </c>
      <c r="Y74" s="371">
        <f>SUM(Y56:Y73)</f>
        <v>12552.683413146802</v>
      </c>
      <c r="Z74" s="352"/>
    </row>
    <row r="75" spans="1:26" ht="47.25" customHeight="1" thickBot="1">
      <c r="A75" s="252"/>
      <c r="B75" s="253"/>
      <c r="C75" s="353" t="s">
        <v>126</v>
      </c>
      <c r="D75" s="258"/>
      <c r="E75" s="258"/>
      <c r="F75" s="258"/>
      <c r="G75" s="258"/>
      <c r="H75" s="257"/>
      <c r="I75" s="258"/>
      <c r="J75" s="258"/>
      <c r="K75" s="258"/>
      <c r="L75" s="257"/>
      <c r="M75" s="258"/>
      <c r="N75" s="258">
        <v>25171</v>
      </c>
      <c r="O75" s="258">
        <v>25171</v>
      </c>
      <c r="P75" s="288"/>
      <c r="Q75" s="216">
        <f t="shared" si="11"/>
        <v>0</v>
      </c>
      <c r="R75" s="216">
        <f t="shared" si="12"/>
        <v>-25171</v>
      </c>
      <c r="S75" s="331"/>
      <c r="T75" s="328"/>
      <c r="U75" s="216"/>
      <c r="V75" s="216"/>
      <c r="W75" s="332"/>
      <c r="X75" s="351">
        <f>X74*4</f>
        <v>35369.455724560015</v>
      </c>
      <c r="Y75" s="380"/>
    </row>
    <row r="76" spans="1:26" s="341" customFormat="1" ht="25.5" customHeight="1" thickBot="1">
      <c r="A76" s="201"/>
      <c r="B76" s="202"/>
      <c r="C76" s="335" t="s">
        <v>127</v>
      </c>
      <c r="D76" s="336"/>
      <c r="E76" s="336" t="e">
        <f>E7+E15+E55+E74+E75</f>
        <v>#REF!</v>
      </c>
      <c r="F76" s="336">
        <f t="shared" ref="F76:R76" si="23">F7+F15+F55+F74+F75</f>
        <v>141008.38810199997</v>
      </c>
      <c r="G76" s="336">
        <f t="shared" si="23"/>
        <v>119413.37048999999</v>
      </c>
      <c r="H76" s="336">
        <f t="shared" si="23"/>
        <v>21595.017611999989</v>
      </c>
      <c r="I76" s="336">
        <f t="shared" si="23"/>
        <v>16747061.016570002</v>
      </c>
      <c r="J76" s="336">
        <f t="shared" si="23"/>
        <v>0</v>
      </c>
      <c r="K76" s="336">
        <f t="shared" si="23"/>
        <v>7789345.2421799991</v>
      </c>
      <c r="L76" s="336">
        <f t="shared" si="23"/>
        <v>128524.19649597</v>
      </c>
      <c r="M76" s="336">
        <f t="shared" si="23"/>
        <v>15843.464170000003</v>
      </c>
      <c r="N76" s="336">
        <f t="shared" si="23"/>
        <v>173618.3</v>
      </c>
      <c r="O76" s="336">
        <f t="shared" si="23"/>
        <v>114958.5</v>
      </c>
      <c r="P76" s="336"/>
      <c r="Q76" s="336">
        <f t="shared" si="23"/>
        <v>150119.21410797001</v>
      </c>
      <c r="R76" s="336">
        <f t="shared" si="23"/>
        <v>-23499.085892029994</v>
      </c>
      <c r="S76" s="337"/>
      <c r="T76" s="338">
        <f>T7+T15+T55+T74+T75</f>
        <v>70890.55</v>
      </c>
      <c r="U76" s="336"/>
      <c r="V76" s="336"/>
      <c r="W76" s="339"/>
      <c r="X76" s="340"/>
      <c r="Y76" s="378"/>
    </row>
    <row r="77" spans="1:26" ht="15.75" customHeight="1">
      <c r="D77" s="266"/>
      <c r="E77" s="266" t="e">
        <f>E76-'[6]прил.1 '!E66</f>
        <v>#REF!</v>
      </c>
      <c r="F77" s="266">
        <f>F76-'[6]прил.1 '!F66</f>
        <v>0</v>
      </c>
      <c r="G77" s="266">
        <f>G76-'[6]прил.1 '!G66</f>
        <v>0</v>
      </c>
      <c r="H77" s="266">
        <f>H76-'[6]прил.1 '!H66</f>
        <v>0</v>
      </c>
      <c r="I77" s="266">
        <f>I76-'[6]прил.1 '!I66</f>
        <v>0</v>
      </c>
      <c r="J77" s="266">
        <f>J76-'[6]прил.1 '!J66</f>
        <v>0</v>
      </c>
      <c r="K77" s="266">
        <f>K76-'[6]прил.1 '!K66</f>
        <v>0</v>
      </c>
      <c r="L77" s="266">
        <f>L76-'[6]прил.1 '!L66</f>
        <v>0</v>
      </c>
      <c r="M77" s="266">
        <f>M76-'[6]прил.1 '!M66</f>
        <v>0</v>
      </c>
      <c r="N77" s="266">
        <f>N76-'[6]прил.1 '!N66</f>
        <v>56987.899999999994</v>
      </c>
      <c r="O77" s="266">
        <f>O76-'[6]прил.1 '!O66</f>
        <v>-35160.714107970009</v>
      </c>
      <c r="P77" s="266"/>
      <c r="Q77" s="266">
        <f>Q76-'[6]прил.1 '!O66</f>
        <v>0</v>
      </c>
      <c r="R77" s="266">
        <f>R76-'[6]прил.1 '!P66</f>
        <v>-56987.900000000009</v>
      </c>
      <c r="S77" s="266"/>
      <c r="T77" s="266"/>
      <c r="U77" s="266"/>
      <c r="V77" s="266"/>
      <c r="W77" s="266"/>
      <c r="X77" s="266"/>
      <c r="Y77" s="266"/>
    </row>
    <row r="78" spans="1:26">
      <c r="H78" s="354"/>
      <c r="I78" s="355"/>
      <c r="J78" s="355"/>
      <c r="K78" s="355"/>
      <c r="L78" s="355"/>
      <c r="M78" s="356"/>
    </row>
    <row r="79" spans="1:26" ht="15.75" customHeight="1">
      <c r="H79" s="354"/>
      <c r="I79" s="355"/>
      <c r="J79" s="355"/>
      <c r="K79" s="355"/>
      <c r="L79" s="355"/>
      <c r="M79" s="266" t="s">
        <v>128</v>
      </c>
      <c r="N79" s="266">
        <f>N7</f>
        <v>1200</v>
      </c>
      <c r="O79" s="266">
        <f>O7</f>
        <v>1200</v>
      </c>
      <c r="P79" s="266"/>
      <c r="Q79" s="266">
        <f>Q7</f>
        <v>914.85820470000021</v>
      </c>
      <c r="R79" s="266">
        <f>R7</f>
        <v>-285.14179529999979</v>
      </c>
      <c r="S79" s="266"/>
      <c r="T79" s="266"/>
      <c r="U79" s="266"/>
      <c r="V79" s="266"/>
      <c r="W79" s="266"/>
    </row>
    <row r="80" spans="1:26">
      <c r="I80" s="354"/>
      <c r="J80" s="354"/>
      <c r="K80" s="355"/>
      <c r="L80" s="355"/>
      <c r="M80" s="357" t="s">
        <v>129</v>
      </c>
      <c r="N80" s="266">
        <f>SUM(N15)</f>
        <v>89.600000000000009</v>
      </c>
      <c r="O80" s="266">
        <f>SUM(O15)</f>
        <v>89.600000000000009</v>
      </c>
      <c r="P80" s="266"/>
      <c r="Q80" s="266">
        <f>SUM(Q15)</f>
        <v>205.93858693999999</v>
      </c>
      <c r="R80" s="266">
        <f>SUM(R15)</f>
        <v>116.33858693999998</v>
      </c>
      <c r="S80" s="266"/>
      <c r="T80" s="266"/>
      <c r="U80" s="266"/>
      <c r="V80" s="266"/>
      <c r="W80" s="266"/>
    </row>
    <row r="81" spans="13:25">
      <c r="M81" s="127" t="s">
        <v>130</v>
      </c>
      <c r="N81" s="266">
        <f>SUM(N56:N72)</f>
        <v>22203.300000000003</v>
      </c>
      <c r="O81" s="266">
        <f>SUM(O56:O72)</f>
        <v>21454.2</v>
      </c>
      <c r="P81" s="266"/>
      <c r="Q81" s="266">
        <f>SUM(Q56:Q72)</f>
        <v>24805.671358030002</v>
      </c>
      <c r="R81" s="266">
        <f>SUM(R56:R72)</f>
        <v>2602.3713580300009</v>
      </c>
      <c r="S81" s="266"/>
      <c r="T81" s="266"/>
      <c r="U81" s="266"/>
      <c r="V81" s="266"/>
      <c r="W81" s="266"/>
    </row>
    <row r="82" spans="13:25">
      <c r="M82" s="266" t="s">
        <v>131</v>
      </c>
      <c r="N82" s="266">
        <f>SUM(N16:N54)-N80+N63</f>
        <v>126522.59999999999</v>
      </c>
      <c r="O82" s="266">
        <f>SUM(O16:O54)-O80+O63</f>
        <v>68611.899999999994</v>
      </c>
      <c r="P82" s="266"/>
      <c r="Q82" s="266">
        <f>SUM(Q16:Q54)-Q80+Q63</f>
        <v>125204.03375612501</v>
      </c>
      <c r="R82" s="266">
        <f>SUM(R16:R54)-R80+R63</f>
        <v>-1318.5662438749937</v>
      </c>
      <c r="S82" s="266"/>
      <c r="T82" s="266"/>
      <c r="U82" s="266"/>
      <c r="V82" s="266"/>
      <c r="W82" s="266"/>
    </row>
    <row r="83" spans="13:25" ht="15.75" customHeight="1" thickBot="1">
      <c r="R83" s="127">
        <f>R76/N82</f>
        <v>-0.18573034297453575</v>
      </c>
      <c r="X83" s="266"/>
      <c r="Y83" s="266"/>
    </row>
    <row r="84" spans="13:25" ht="16.5" thickBot="1">
      <c r="Q84" s="270" t="s">
        <v>132</v>
      </c>
      <c r="R84" s="358">
        <f>[6]прил.2!I11</f>
        <v>33488.81410797</v>
      </c>
      <c r="S84" s="359"/>
      <c r="T84" s="359"/>
      <c r="U84" s="359"/>
      <c r="V84" s="359"/>
      <c r="W84" s="359"/>
      <c r="X84" s="266"/>
      <c r="Y84" s="266"/>
    </row>
    <row r="85" spans="13:25" ht="16.5" thickBot="1">
      <c r="Q85" s="270" t="s">
        <v>133</v>
      </c>
      <c r="R85" s="360">
        <f>N75-R62</f>
        <v>25171.004813604999</v>
      </c>
      <c r="S85" s="359"/>
      <c r="T85" s="359"/>
      <c r="U85" s="359"/>
      <c r="V85" s="359"/>
      <c r="W85" s="359"/>
      <c r="X85" s="127" t="e">
        <f>R84/R89</f>
        <v>#DIV/0!</v>
      </c>
    </row>
    <row r="86" spans="13:25">
      <c r="Q86" s="127" t="s">
        <v>134</v>
      </c>
      <c r="R86" s="266">
        <f>SUM(R84:R85)</f>
        <v>58659.818921575003</v>
      </c>
      <c r="S86" s="266"/>
      <c r="T86" s="266"/>
      <c r="U86" s="266"/>
      <c r="V86" s="266"/>
      <c r="W86" s="266"/>
    </row>
    <row r="87" spans="13:25" ht="15.75" customHeight="1">
      <c r="R87" s="266">
        <f>R86-R55</f>
        <v>59421.472963274995</v>
      </c>
      <c r="S87" s="266"/>
      <c r="T87" s="266"/>
      <c r="U87" s="266"/>
      <c r="V87" s="266"/>
      <c r="W87" s="266"/>
      <c r="X87" s="266"/>
      <c r="Y87" s="266"/>
    </row>
    <row r="89" spans="13:25">
      <c r="R89" s="266"/>
      <c r="S89" s="266"/>
      <c r="T89" s="266"/>
      <c r="U89" s="266"/>
      <c r="V89" s="266"/>
      <c r="W89" s="266"/>
    </row>
    <row r="91" spans="13:25" ht="15.75" customHeight="1"/>
    <row r="93" spans="13:25" ht="15.75" customHeight="1"/>
    <row r="95" spans="13:25">
      <c r="R95" s="266"/>
      <c r="S95" s="266"/>
      <c r="T95" s="266"/>
      <c r="U95" s="266"/>
      <c r="V95" s="266"/>
      <c r="W95" s="266"/>
    </row>
  </sheetData>
  <mergeCells count="19">
    <mergeCell ref="Y4:Y5"/>
    <mergeCell ref="B1:M1"/>
    <mergeCell ref="B2:M2"/>
    <mergeCell ref="A4:B5"/>
    <mergeCell ref="C4:C5"/>
    <mergeCell ref="D4:D5"/>
    <mergeCell ref="E4:E5"/>
    <mergeCell ref="F4:H4"/>
    <mergeCell ref="I4:I5"/>
    <mergeCell ref="J4:J5"/>
    <mergeCell ref="K4:K5"/>
    <mergeCell ref="A6:B6"/>
    <mergeCell ref="X4:X5"/>
    <mergeCell ref="L4:M4"/>
    <mergeCell ref="N4:P4"/>
    <mergeCell ref="Q4:Q5"/>
    <mergeCell ref="R4:R5"/>
    <mergeCell ref="S4:S5"/>
    <mergeCell ref="T4:W4"/>
  </mergeCells>
  <pageMargins left="0.31496062992125984" right="0.11811023622047245" top="0.35433070866141736" bottom="0.35433070866141736" header="0.31496062992125984" footer="0.31496062992125984"/>
  <pageSetup paperSize="8" scale="6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F236"/>
  <sheetViews>
    <sheetView tabSelected="1" view="pageBreakPreview" zoomScale="75" zoomScaleNormal="100" zoomScaleSheetLayoutView="75" workbookViewId="0">
      <selection activeCell="K14" sqref="K14"/>
    </sheetView>
  </sheetViews>
  <sheetFormatPr defaultRowHeight="15.75"/>
  <cols>
    <col min="1" max="1" width="3.42578125" style="318" customWidth="1"/>
    <col min="2" max="2" width="5.85546875" style="318" customWidth="1"/>
    <col min="3" max="3" width="41.42578125" style="127" customWidth="1"/>
    <col min="4" max="4" width="16.7109375" style="127" customWidth="1"/>
    <col min="5" max="6" width="22.5703125" style="130" customWidth="1"/>
    <col min="7" max="213" width="9.140625" style="127"/>
    <col min="214" max="214" width="3.42578125" style="127" customWidth="1"/>
    <col min="215" max="215" width="4.42578125" style="127" customWidth="1"/>
    <col min="216" max="216" width="32" style="127" customWidth="1"/>
    <col min="217" max="217" width="10.42578125" style="127" customWidth="1"/>
    <col min="218" max="218" width="15.85546875" style="127" customWidth="1"/>
    <col min="219" max="219" width="14.42578125" style="127" customWidth="1"/>
    <col min="220" max="220" width="13" style="127" customWidth="1"/>
    <col min="221" max="221" width="14.85546875" style="127" customWidth="1"/>
    <col min="222" max="222" width="15.85546875" style="127" customWidth="1"/>
    <col min="223" max="223" width="16.5703125" style="127" customWidth="1"/>
    <col min="224" max="224" width="15" style="127" customWidth="1"/>
    <col min="225" max="225" width="13" style="127" customWidth="1"/>
    <col min="226" max="226" width="12.5703125" style="127" customWidth="1"/>
    <col min="227" max="227" width="15.42578125" style="127" customWidth="1"/>
    <col min="228" max="228" width="13.140625" style="127" customWidth="1"/>
    <col min="229" max="229" width="14" style="127" customWidth="1"/>
    <col min="230" max="230" width="18.28515625" style="127" customWidth="1"/>
    <col min="231" max="231" width="1.28515625" style="127" customWidth="1"/>
    <col min="232" max="232" width="11" style="127" customWidth="1"/>
    <col min="233" max="233" width="11.7109375" style="127" customWidth="1"/>
    <col min="234" max="235" width="11" style="127" customWidth="1"/>
    <col min="236" max="236" width="12.42578125" style="127" customWidth="1"/>
    <col min="237" max="242" width="0" style="127" hidden="1" customWidth="1"/>
    <col min="243" max="243" width="1.42578125" style="127" customWidth="1"/>
    <col min="244" max="246" width="0" style="127" hidden="1" customWidth="1"/>
    <col min="247" max="247" width="1.28515625" style="127" customWidth="1"/>
    <col min="248" max="250" width="10.7109375" style="127" customWidth="1"/>
    <col min="251" max="251" width="2.140625" style="127" customWidth="1"/>
    <col min="252" max="252" width="11.140625" style="127" customWidth="1"/>
    <col min="253" max="253" width="13.42578125" style="127" customWidth="1"/>
    <col min="254" max="254" width="10" style="127" customWidth="1"/>
    <col min="255" max="255" width="14.140625" style="127" customWidth="1"/>
    <col min="256" max="256" width="9.5703125" style="127" bestFit="1" customWidth="1"/>
    <col min="257" max="469" width="9.140625" style="127"/>
    <col min="470" max="470" width="3.42578125" style="127" customWidth="1"/>
    <col min="471" max="471" width="4.42578125" style="127" customWidth="1"/>
    <col min="472" max="472" width="32" style="127" customWidth="1"/>
    <col min="473" max="473" width="10.42578125" style="127" customWidth="1"/>
    <col min="474" max="474" width="15.85546875" style="127" customWidth="1"/>
    <col min="475" max="475" width="14.42578125" style="127" customWidth="1"/>
    <col min="476" max="476" width="13" style="127" customWidth="1"/>
    <col min="477" max="477" width="14.85546875" style="127" customWidth="1"/>
    <col min="478" max="478" width="15.85546875" style="127" customWidth="1"/>
    <col min="479" max="479" width="16.5703125" style="127" customWidth="1"/>
    <col min="480" max="480" width="15" style="127" customWidth="1"/>
    <col min="481" max="481" width="13" style="127" customWidth="1"/>
    <col min="482" max="482" width="12.5703125" style="127" customWidth="1"/>
    <col min="483" max="483" width="15.42578125" style="127" customWidth="1"/>
    <col min="484" max="484" width="13.140625" style="127" customWidth="1"/>
    <col min="485" max="485" width="14" style="127" customWidth="1"/>
    <col min="486" max="486" width="18.28515625" style="127" customWidth="1"/>
    <col min="487" max="487" width="1.28515625" style="127" customWidth="1"/>
    <col min="488" max="488" width="11" style="127" customWidth="1"/>
    <col min="489" max="489" width="11.7109375" style="127" customWidth="1"/>
    <col min="490" max="491" width="11" style="127" customWidth="1"/>
    <col min="492" max="492" width="12.42578125" style="127" customWidth="1"/>
    <col min="493" max="498" width="0" style="127" hidden="1" customWidth="1"/>
    <col min="499" max="499" width="1.42578125" style="127" customWidth="1"/>
    <col min="500" max="502" width="0" style="127" hidden="1" customWidth="1"/>
    <col min="503" max="503" width="1.28515625" style="127" customWidth="1"/>
    <col min="504" max="506" width="10.7109375" style="127" customWidth="1"/>
    <col min="507" max="507" width="2.140625" style="127" customWidth="1"/>
    <col min="508" max="508" width="11.140625" style="127" customWidth="1"/>
    <col min="509" max="509" width="13.42578125" style="127" customWidth="1"/>
    <col min="510" max="510" width="10" style="127" customWidth="1"/>
    <col min="511" max="511" width="14.140625" style="127" customWidth="1"/>
    <col min="512" max="512" width="9.5703125" style="127" bestFit="1" customWidth="1"/>
    <col min="513" max="725" width="9.140625" style="127"/>
    <col min="726" max="726" width="3.42578125" style="127" customWidth="1"/>
    <col min="727" max="727" width="4.42578125" style="127" customWidth="1"/>
    <col min="728" max="728" width="32" style="127" customWidth="1"/>
    <col min="729" max="729" width="10.42578125" style="127" customWidth="1"/>
    <col min="730" max="730" width="15.85546875" style="127" customWidth="1"/>
    <col min="731" max="731" width="14.42578125" style="127" customWidth="1"/>
    <col min="732" max="732" width="13" style="127" customWidth="1"/>
    <col min="733" max="733" width="14.85546875" style="127" customWidth="1"/>
    <col min="734" max="734" width="15.85546875" style="127" customWidth="1"/>
    <col min="735" max="735" width="16.5703125" style="127" customWidth="1"/>
    <col min="736" max="736" width="15" style="127" customWidth="1"/>
    <col min="737" max="737" width="13" style="127" customWidth="1"/>
    <col min="738" max="738" width="12.5703125" style="127" customWidth="1"/>
    <col min="739" max="739" width="15.42578125" style="127" customWidth="1"/>
    <col min="740" max="740" width="13.140625" style="127" customWidth="1"/>
    <col min="741" max="741" width="14" style="127" customWidth="1"/>
    <col min="742" max="742" width="18.28515625" style="127" customWidth="1"/>
    <col min="743" max="743" width="1.28515625" style="127" customWidth="1"/>
    <col min="744" max="744" width="11" style="127" customWidth="1"/>
    <col min="745" max="745" width="11.7109375" style="127" customWidth="1"/>
    <col min="746" max="747" width="11" style="127" customWidth="1"/>
    <col min="748" max="748" width="12.42578125" style="127" customWidth="1"/>
    <col min="749" max="754" width="0" style="127" hidden="1" customWidth="1"/>
    <col min="755" max="755" width="1.42578125" style="127" customWidth="1"/>
    <col min="756" max="758" width="0" style="127" hidden="1" customWidth="1"/>
    <col min="759" max="759" width="1.28515625" style="127" customWidth="1"/>
    <col min="760" max="762" width="10.7109375" style="127" customWidth="1"/>
    <col min="763" max="763" width="2.140625" style="127" customWidth="1"/>
    <col min="764" max="764" width="11.140625" style="127" customWidth="1"/>
    <col min="765" max="765" width="13.42578125" style="127" customWidth="1"/>
    <col min="766" max="766" width="10" style="127" customWidth="1"/>
    <col min="767" max="767" width="14.140625" style="127" customWidth="1"/>
    <col min="768" max="768" width="9.5703125" style="127" bestFit="1" customWidth="1"/>
    <col min="769" max="981" width="9.140625" style="127"/>
    <col min="982" max="982" width="3.42578125" style="127" customWidth="1"/>
    <col min="983" max="983" width="4.42578125" style="127" customWidth="1"/>
    <col min="984" max="984" width="32" style="127" customWidth="1"/>
    <col min="985" max="985" width="10.42578125" style="127" customWidth="1"/>
    <col min="986" max="986" width="15.85546875" style="127" customWidth="1"/>
    <col min="987" max="987" width="14.42578125" style="127" customWidth="1"/>
    <col min="988" max="988" width="13" style="127" customWidth="1"/>
    <col min="989" max="989" width="14.85546875" style="127" customWidth="1"/>
    <col min="990" max="990" width="15.85546875" style="127" customWidth="1"/>
    <col min="991" max="991" width="16.5703125" style="127" customWidth="1"/>
    <col min="992" max="992" width="15" style="127" customWidth="1"/>
    <col min="993" max="993" width="13" style="127" customWidth="1"/>
    <col min="994" max="994" width="12.5703125" style="127" customWidth="1"/>
    <col min="995" max="995" width="15.42578125" style="127" customWidth="1"/>
    <col min="996" max="996" width="13.140625" style="127" customWidth="1"/>
    <col min="997" max="997" width="14" style="127" customWidth="1"/>
    <col min="998" max="998" width="18.28515625" style="127" customWidth="1"/>
    <col min="999" max="999" width="1.28515625" style="127" customWidth="1"/>
    <col min="1000" max="1000" width="11" style="127" customWidth="1"/>
    <col min="1001" max="1001" width="11.7109375" style="127" customWidth="1"/>
    <col min="1002" max="1003" width="11" style="127" customWidth="1"/>
    <col min="1004" max="1004" width="12.42578125" style="127" customWidth="1"/>
    <col min="1005" max="1010" width="0" style="127" hidden="1" customWidth="1"/>
    <col min="1011" max="1011" width="1.42578125" style="127" customWidth="1"/>
    <col min="1012" max="1014" width="0" style="127" hidden="1" customWidth="1"/>
    <col min="1015" max="1015" width="1.28515625" style="127" customWidth="1"/>
    <col min="1016" max="1018" width="10.7109375" style="127" customWidth="1"/>
    <col min="1019" max="1019" width="2.140625" style="127" customWidth="1"/>
    <col min="1020" max="1020" width="11.140625" style="127" customWidth="1"/>
    <col min="1021" max="1021" width="13.42578125" style="127" customWidth="1"/>
    <col min="1022" max="1022" width="10" style="127" customWidth="1"/>
    <col min="1023" max="1023" width="14.140625" style="127" customWidth="1"/>
    <col min="1024" max="1024" width="9.5703125" style="127" bestFit="1" customWidth="1"/>
    <col min="1025" max="1237" width="9.140625" style="127"/>
    <col min="1238" max="1238" width="3.42578125" style="127" customWidth="1"/>
    <col min="1239" max="1239" width="4.42578125" style="127" customWidth="1"/>
    <col min="1240" max="1240" width="32" style="127" customWidth="1"/>
    <col min="1241" max="1241" width="10.42578125" style="127" customWidth="1"/>
    <col min="1242" max="1242" width="15.85546875" style="127" customWidth="1"/>
    <col min="1243" max="1243" width="14.42578125" style="127" customWidth="1"/>
    <col min="1244" max="1244" width="13" style="127" customWidth="1"/>
    <col min="1245" max="1245" width="14.85546875" style="127" customWidth="1"/>
    <col min="1246" max="1246" width="15.85546875" style="127" customWidth="1"/>
    <col min="1247" max="1247" width="16.5703125" style="127" customWidth="1"/>
    <col min="1248" max="1248" width="15" style="127" customWidth="1"/>
    <col min="1249" max="1249" width="13" style="127" customWidth="1"/>
    <col min="1250" max="1250" width="12.5703125" style="127" customWidth="1"/>
    <col min="1251" max="1251" width="15.42578125" style="127" customWidth="1"/>
    <col min="1252" max="1252" width="13.140625" style="127" customWidth="1"/>
    <col min="1253" max="1253" width="14" style="127" customWidth="1"/>
    <col min="1254" max="1254" width="18.28515625" style="127" customWidth="1"/>
    <col min="1255" max="1255" width="1.28515625" style="127" customWidth="1"/>
    <col min="1256" max="1256" width="11" style="127" customWidth="1"/>
    <col min="1257" max="1257" width="11.7109375" style="127" customWidth="1"/>
    <col min="1258" max="1259" width="11" style="127" customWidth="1"/>
    <col min="1260" max="1260" width="12.42578125" style="127" customWidth="1"/>
    <col min="1261" max="1266" width="0" style="127" hidden="1" customWidth="1"/>
    <col min="1267" max="1267" width="1.42578125" style="127" customWidth="1"/>
    <col min="1268" max="1270" width="0" style="127" hidden="1" customWidth="1"/>
    <col min="1271" max="1271" width="1.28515625" style="127" customWidth="1"/>
    <col min="1272" max="1274" width="10.7109375" style="127" customWidth="1"/>
    <col min="1275" max="1275" width="2.140625" style="127" customWidth="1"/>
    <col min="1276" max="1276" width="11.140625" style="127" customWidth="1"/>
    <col min="1277" max="1277" width="13.42578125" style="127" customWidth="1"/>
    <col min="1278" max="1278" width="10" style="127" customWidth="1"/>
    <col min="1279" max="1279" width="14.140625" style="127" customWidth="1"/>
    <col min="1280" max="1280" width="9.5703125" style="127" bestFit="1" customWidth="1"/>
    <col min="1281" max="1493" width="9.140625" style="127"/>
    <col min="1494" max="1494" width="3.42578125" style="127" customWidth="1"/>
    <col min="1495" max="1495" width="4.42578125" style="127" customWidth="1"/>
    <col min="1496" max="1496" width="32" style="127" customWidth="1"/>
    <col min="1497" max="1497" width="10.42578125" style="127" customWidth="1"/>
    <col min="1498" max="1498" width="15.85546875" style="127" customWidth="1"/>
    <col min="1499" max="1499" width="14.42578125" style="127" customWidth="1"/>
    <col min="1500" max="1500" width="13" style="127" customWidth="1"/>
    <col min="1501" max="1501" width="14.85546875" style="127" customWidth="1"/>
    <col min="1502" max="1502" width="15.85546875" style="127" customWidth="1"/>
    <col min="1503" max="1503" width="16.5703125" style="127" customWidth="1"/>
    <col min="1504" max="1504" width="15" style="127" customWidth="1"/>
    <col min="1505" max="1505" width="13" style="127" customWidth="1"/>
    <col min="1506" max="1506" width="12.5703125" style="127" customWidth="1"/>
    <col min="1507" max="1507" width="15.42578125" style="127" customWidth="1"/>
    <col min="1508" max="1508" width="13.140625" style="127" customWidth="1"/>
    <col min="1509" max="1509" width="14" style="127" customWidth="1"/>
    <col min="1510" max="1510" width="18.28515625" style="127" customWidth="1"/>
    <col min="1511" max="1511" width="1.28515625" style="127" customWidth="1"/>
    <col min="1512" max="1512" width="11" style="127" customWidth="1"/>
    <col min="1513" max="1513" width="11.7109375" style="127" customWidth="1"/>
    <col min="1514" max="1515" width="11" style="127" customWidth="1"/>
    <col min="1516" max="1516" width="12.42578125" style="127" customWidth="1"/>
    <col min="1517" max="1522" width="0" style="127" hidden="1" customWidth="1"/>
    <col min="1523" max="1523" width="1.42578125" style="127" customWidth="1"/>
    <col min="1524" max="1526" width="0" style="127" hidden="1" customWidth="1"/>
    <col min="1527" max="1527" width="1.28515625" style="127" customWidth="1"/>
    <col min="1528" max="1530" width="10.7109375" style="127" customWidth="1"/>
    <col min="1531" max="1531" width="2.140625" style="127" customWidth="1"/>
    <col min="1532" max="1532" width="11.140625" style="127" customWidth="1"/>
    <col min="1533" max="1533" width="13.42578125" style="127" customWidth="1"/>
    <col min="1534" max="1534" width="10" style="127" customWidth="1"/>
    <col min="1535" max="1535" width="14.140625" style="127" customWidth="1"/>
    <col min="1536" max="1536" width="9.5703125" style="127" bestFit="1" customWidth="1"/>
    <col min="1537" max="1749" width="9.140625" style="127"/>
    <col min="1750" max="1750" width="3.42578125" style="127" customWidth="1"/>
    <col min="1751" max="1751" width="4.42578125" style="127" customWidth="1"/>
    <col min="1752" max="1752" width="32" style="127" customWidth="1"/>
    <col min="1753" max="1753" width="10.42578125" style="127" customWidth="1"/>
    <col min="1754" max="1754" width="15.85546875" style="127" customWidth="1"/>
    <col min="1755" max="1755" width="14.42578125" style="127" customWidth="1"/>
    <col min="1756" max="1756" width="13" style="127" customWidth="1"/>
    <col min="1757" max="1757" width="14.85546875" style="127" customWidth="1"/>
    <col min="1758" max="1758" width="15.85546875" style="127" customWidth="1"/>
    <col min="1759" max="1759" width="16.5703125" style="127" customWidth="1"/>
    <col min="1760" max="1760" width="15" style="127" customWidth="1"/>
    <col min="1761" max="1761" width="13" style="127" customWidth="1"/>
    <col min="1762" max="1762" width="12.5703125" style="127" customWidth="1"/>
    <col min="1763" max="1763" width="15.42578125" style="127" customWidth="1"/>
    <col min="1764" max="1764" width="13.140625" style="127" customWidth="1"/>
    <col min="1765" max="1765" width="14" style="127" customWidth="1"/>
    <col min="1766" max="1766" width="18.28515625" style="127" customWidth="1"/>
    <col min="1767" max="1767" width="1.28515625" style="127" customWidth="1"/>
    <col min="1768" max="1768" width="11" style="127" customWidth="1"/>
    <col min="1769" max="1769" width="11.7109375" style="127" customWidth="1"/>
    <col min="1770" max="1771" width="11" style="127" customWidth="1"/>
    <col min="1772" max="1772" width="12.42578125" style="127" customWidth="1"/>
    <col min="1773" max="1778" width="0" style="127" hidden="1" customWidth="1"/>
    <col min="1779" max="1779" width="1.42578125" style="127" customWidth="1"/>
    <col min="1780" max="1782" width="0" style="127" hidden="1" customWidth="1"/>
    <col min="1783" max="1783" width="1.28515625" style="127" customWidth="1"/>
    <col min="1784" max="1786" width="10.7109375" style="127" customWidth="1"/>
    <col min="1787" max="1787" width="2.140625" style="127" customWidth="1"/>
    <col min="1788" max="1788" width="11.140625" style="127" customWidth="1"/>
    <col min="1789" max="1789" width="13.42578125" style="127" customWidth="1"/>
    <col min="1790" max="1790" width="10" style="127" customWidth="1"/>
    <col min="1791" max="1791" width="14.140625" style="127" customWidth="1"/>
    <col min="1792" max="1792" width="9.5703125" style="127" bestFit="1" customWidth="1"/>
    <col min="1793" max="2005" width="9.140625" style="127"/>
    <col min="2006" max="2006" width="3.42578125" style="127" customWidth="1"/>
    <col min="2007" max="2007" width="4.42578125" style="127" customWidth="1"/>
    <col min="2008" max="2008" width="32" style="127" customWidth="1"/>
    <col min="2009" max="2009" width="10.42578125" style="127" customWidth="1"/>
    <col min="2010" max="2010" width="15.85546875" style="127" customWidth="1"/>
    <col min="2011" max="2011" width="14.42578125" style="127" customWidth="1"/>
    <col min="2012" max="2012" width="13" style="127" customWidth="1"/>
    <col min="2013" max="2013" width="14.85546875" style="127" customWidth="1"/>
    <col min="2014" max="2014" width="15.85546875" style="127" customWidth="1"/>
    <col min="2015" max="2015" width="16.5703125" style="127" customWidth="1"/>
    <col min="2016" max="2016" width="15" style="127" customWidth="1"/>
    <col min="2017" max="2017" width="13" style="127" customWidth="1"/>
    <col min="2018" max="2018" width="12.5703125" style="127" customWidth="1"/>
    <col min="2019" max="2019" width="15.42578125" style="127" customWidth="1"/>
    <col min="2020" max="2020" width="13.140625" style="127" customWidth="1"/>
    <col min="2021" max="2021" width="14" style="127" customWidth="1"/>
    <col min="2022" max="2022" width="18.28515625" style="127" customWidth="1"/>
    <col min="2023" max="2023" width="1.28515625" style="127" customWidth="1"/>
    <col min="2024" max="2024" width="11" style="127" customWidth="1"/>
    <col min="2025" max="2025" width="11.7109375" style="127" customWidth="1"/>
    <col min="2026" max="2027" width="11" style="127" customWidth="1"/>
    <col min="2028" max="2028" width="12.42578125" style="127" customWidth="1"/>
    <col min="2029" max="2034" width="0" style="127" hidden="1" customWidth="1"/>
    <col min="2035" max="2035" width="1.42578125" style="127" customWidth="1"/>
    <col min="2036" max="2038" width="0" style="127" hidden="1" customWidth="1"/>
    <col min="2039" max="2039" width="1.28515625" style="127" customWidth="1"/>
    <col min="2040" max="2042" width="10.7109375" style="127" customWidth="1"/>
    <col min="2043" max="2043" width="2.140625" style="127" customWidth="1"/>
    <col min="2044" max="2044" width="11.140625" style="127" customWidth="1"/>
    <col min="2045" max="2045" width="13.42578125" style="127" customWidth="1"/>
    <col min="2046" max="2046" width="10" style="127" customWidth="1"/>
    <col min="2047" max="2047" width="14.140625" style="127" customWidth="1"/>
    <col min="2048" max="2048" width="9.5703125" style="127" bestFit="1" customWidth="1"/>
    <col min="2049" max="2261" width="9.140625" style="127"/>
    <col min="2262" max="2262" width="3.42578125" style="127" customWidth="1"/>
    <col min="2263" max="2263" width="4.42578125" style="127" customWidth="1"/>
    <col min="2264" max="2264" width="32" style="127" customWidth="1"/>
    <col min="2265" max="2265" width="10.42578125" style="127" customWidth="1"/>
    <col min="2266" max="2266" width="15.85546875" style="127" customWidth="1"/>
    <col min="2267" max="2267" width="14.42578125" style="127" customWidth="1"/>
    <col min="2268" max="2268" width="13" style="127" customWidth="1"/>
    <col min="2269" max="2269" width="14.85546875" style="127" customWidth="1"/>
    <col min="2270" max="2270" width="15.85546875" style="127" customWidth="1"/>
    <col min="2271" max="2271" width="16.5703125" style="127" customWidth="1"/>
    <col min="2272" max="2272" width="15" style="127" customWidth="1"/>
    <col min="2273" max="2273" width="13" style="127" customWidth="1"/>
    <col min="2274" max="2274" width="12.5703125" style="127" customWidth="1"/>
    <col min="2275" max="2275" width="15.42578125" style="127" customWidth="1"/>
    <col min="2276" max="2276" width="13.140625" style="127" customWidth="1"/>
    <col min="2277" max="2277" width="14" style="127" customWidth="1"/>
    <col min="2278" max="2278" width="18.28515625" style="127" customWidth="1"/>
    <col min="2279" max="2279" width="1.28515625" style="127" customWidth="1"/>
    <col min="2280" max="2280" width="11" style="127" customWidth="1"/>
    <col min="2281" max="2281" width="11.7109375" style="127" customWidth="1"/>
    <col min="2282" max="2283" width="11" style="127" customWidth="1"/>
    <col min="2284" max="2284" width="12.42578125" style="127" customWidth="1"/>
    <col min="2285" max="2290" width="0" style="127" hidden="1" customWidth="1"/>
    <col min="2291" max="2291" width="1.42578125" style="127" customWidth="1"/>
    <col min="2292" max="2294" width="0" style="127" hidden="1" customWidth="1"/>
    <col min="2295" max="2295" width="1.28515625" style="127" customWidth="1"/>
    <col min="2296" max="2298" width="10.7109375" style="127" customWidth="1"/>
    <col min="2299" max="2299" width="2.140625" style="127" customWidth="1"/>
    <col min="2300" max="2300" width="11.140625" style="127" customWidth="1"/>
    <col min="2301" max="2301" width="13.42578125" style="127" customWidth="1"/>
    <col min="2302" max="2302" width="10" style="127" customWidth="1"/>
    <col min="2303" max="2303" width="14.140625" style="127" customWidth="1"/>
    <col min="2304" max="2304" width="9.5703125" style="127" bestFit="1" customWidth="1"/>
    <col min="2305" max="2517" width="9.140625" style="127"/>
    <col min="2518" max="2518" width="3.42578125" style="127" customWidth="1"/>
    <col min="2519" max="2519" width="4.42578125" style="127" customWidth="1"/>
    <col min="2520" max="2520" width="32" style="127" customWidth="1"/>
    <col min="2521" max="2521" width="10.42578125" style="127" customWidth="1"/>
    <col min="2522" max="2522" width="15.85546875" style="127" customWidth="1"/>
    <col min="2523" max="2523" width="14.42578125" style="127" customWidth="1"/>
    <col min="2524" max="2524" width="13" style="127" customWidth="1"/>
    <col min="2525" max="2525" width="14.85546875" style="127" customWidth="1"/>
    <col min="2526" max="2526" width="15.85546875" style="127" customWidth="1"/>
    <col min="2527" max="2527" width="16.5703125" style="127" customWidth="1"/>
    <col min="2528" max="2528" width="15" style="127" customWidth="1"/>
    <col min="2529" max="2529" width="13" style="127" customWidth="1"/>
    <col min="2530" max="2530" width="12.5703125" style="127" customWidth="1"/>
    <col min="2531" max="2531" width="15.42578125" style="127" customWidth="1"/>
    <col min="2532" max="2532" width="13.140625" style="127" customWidth="1"/>
    <col min="2533" max="2533" width="14" style="127" customWidth="1"/>
    <col min="2534" max="2534" width="18.28515625" style="127" customWidth="1"/>
    <col min="2535" max="2535" width="1.28515625" style="127" customWidth="1"/>
    <col min="2536" max="2536" width="11" style="127" customWidth="1"/>
    <col min="2537" max="2537" width="11.7109375" style="127" customWidth="1"/>
    <col min="2538" max="2539" width="11" style="127" customWidth="1"/>
    <col min="2540" max="2540" width="12.42578125" style="127" customWidth="1"/>
    <col min="2541" max="2546" width="0" style="127" hidden="1" customWidth="1"/>
    <col min="2547" max="2547" width="1.42578125" style="127" customWidth="1"/>
    <col min="2548" max="2550" width="0" style="127" hidden="1" customWidth="1"/>
    <col min="2551" max="2551" width="1.28515625" style="127" customWidth="1"/>
    <col min="2552" max="2554" width="10.7109375" style="127" customWidth="1"/>
    <col min="2555" max="2555" width="2.140625" style="127" customWidth="1"/>
    <col min="2556" max="2556" width="11.140625" style="127" customWidth="1"/>
    <col min="2557" max="2557" width="13.42578125" style="127" customWidth="1"/>
    <col min="2558" max="2558" width="10" style="127" customWidth="1"/>
    <col min="2559" max="2559" width="14.140625" style="127" customWidth="1"/>
    <col min="2560" max="2560" width="9.5703125" style="127" bestFit="1" customWidth="1"/>
    <col min="2561" max="2773" width="9.140625" style="127"/>
    <col min="2774" max="2774" width="3.42578125" style="127" customWidth="1"/>
    <col min="2775" max="2775" width="4.42578125" style="127" customWidth="1"/>
    <col min="2776" max="2776" width="32" style="127" customWidth="1"/>
    <col min="2777" max="2777" width="10.42578125" style="127" customWidth="1"/>
    <col min="2778" max="2778" width="15.85546875" style="127" customWidth="1"/>
    <col min="2779" max="2779" width="14.42578125" style="127" customWidth="1"/>
    <col min="2780" max="2780" width="13" style="127" customWidth="1"/>
    <col min="2781" max="2781" width="14.85546875" style="127" customWidth="1"/>
    <col min="2782" max="2782" width="15.85546875" style="127" customWidth="1"/>
    <col min="2783" max="2783" width="16.5703125" style="127" customWidth="1"/>
    <col min="2784" max="2784" width="15" style="127" customWidth="1"/>
    <col min="2785" max="2785" width="13" style="127" customWidth="1"/>
    <col min="2786" max="2786" width="12.5703125" style="127" customWidth="1"/>
    <col min="2787" max="2787" width="15.42578125" style="127" customWidth="1"/>
    <col min="2788" max="2788" width="13.140625" style="127" customWidth="1"/>
    <col min="2789" max="2789" width="14" style="127" customWidth="1"/>
    <col min="2790" max="2790" width="18.28515625" style="127" customWidth="1"/>
    <col min="2791" max="2791" width="1.28515625" style="127" customWidth="1"/>
    <col min="2792" max="2792" width="11" style="127" customWidth="1"/>
    <col min="2793" max="2793" width="11.7109375" style="127" customWidth="1"/>
    <col min="2794" max="2795" width="11" style="127" customWidth="1"/>
    <col min="2796" max="2796" width="12.42578125" style="127" customWidth="1"/>
    <col min="2797" max="2802" width="0" style="127" hidden="1" customWidth="1"/>
    <col min="2803" max="2803" width="1.42578125" style="127" customWidth="1"/>
    <col min="2804" max="2806" width="0" style="127" hidden="1" customWidth="1"/>
    <col min="2807" max="2807" width="1.28515625" style="127" customWidth="1"/>
    <col min="2808" max="2810" width="10.7109375" style="127" customWidth="1"/>
    <col min="2811" max="2811" width="2.140625" style="127" customWidth="1"/>
    <col min="2812" max="2812" width="11.140625" style="127" customWidth="1"/>
    <col min="2813" max="2813" width="13.42578125" style="127" customWidth="1"/>
    <col min="2814" max="2814" width="10" style="127" customWidth="1"/>
    <col min="2815" max="2815" width="14.140625" style="127" customWidth="1"/>
    <col min="2816" max="2816" width="9.5703125" style="127" bestFit="1" customWidth="1"/>
    <col min="2817" max="3029" width="9.140625" style="127"/>
    <col min="3030" max="3030" width="3.42578125" style="127" customWidth="1"/>
    <col min="3031" max="3031" width="4.42578125" style="127" customWidth="1"/>
    <col min="3032" max="3032" width="32" style="127" customWidth="1"/>
    <col min="3033" max="3033" width="10.42578125" style="127" customWidth="1"/>
    <col min="3034" max="3034" width="15.85546875" style="127" customWidth="1"/>
    <col min="3035" max="3035" width="14.42578125" style="127" customWidth="1"/>
    <col min="3036" max="3036" width="13" style="127" customWidth="1"/>
    <col min="3037" max="3037" width="14.85546875" style="127" customWidth="1"/>
    <col min="3038" max="3038" width="15.85546875" style="127" customWidth="1"/>
    <col min="3039" max="3039" width="16.5703125" style="127" customWidth="1"/>
    <col min="3040" max="3040" width="15" style="127" customWidth="1"/>
    <col min="3041" max="3041" width="13" style="127" customWidth="1"/>
    <col min="3042" max="3042" width="12.5703125" style="127" customWidth="1"/>
    <col min="3043" max="3043" width="15.42578125" style="127" customWidth="1"/>
    <col min="3044" max="3044" width="13.140625" style="127" customWidth="1"/>
    <col min="3045" max="3045" width="14" style="127" customWidth="1"/>
    <col min="3046" max="3046" width="18.28515625" style="127" customWidth="1"/>
    <col min="3047" max="3047" width="1.28515625" style="127" customWidth="1"/>
    <col min="3048" max="3048" width="11" style="127" customWidth="1"/>
    <col min="3049" max="3049" width="11.7109375" style="127" customWidth="1"/>
    <col min="3050" max="3051" width="11" style="127" customWidth="1"/>
    <col min="3052" max="3052" width="12.42578125" style="127" customWidth="1"/>
    <col min="3053" max="3058" width="0" style="127" hidden="1" customWidth="1"/>
    <col min="3059" max="3059" width="1.42578125" style="127" customWidth="1"/>
    <col min="3060" max="3062" width="0" style="127" hidden="1" customWidth="1"/>
    <col min="3063" max="3063" width="1.28515625" style="127" customWidth="1"/>
    <col min="3064" max="3066" width="10.7109375" style="127" customWidth="1"/>
    <col min="3067" max="3067" width="2.140625" style="127" customWidth="1"/>
    <col min="3068" max="3068" width="11.140625" style="127" customWidth="1"/>
    <col min="3069" max="3069" width="13.42578125" style="127" customWidth="1"/>
    <col min="3070" max="3070" width="10" style="127" customWidth="1"/>
    <col min="3071" max="3071" width="14.140625" style="127" customWidth="1"/>
    <col min="3072" max="3072" width="9.5703125" style="127" bestFit="1" customWidth="1"/>
    <col min="3073" max="3285" width="9.140625" style="127"/>
    <col min="3286" max="3286" width="3.42578125" style="127" customWidth="1"/>
    <col min="3287" max="3287" width="4.42578125" style="127" customWidth="1"/>
    <col min="3288" max="3288" width="32" style="127" customWidth="1"/>
    <col min="3289" max="3289" width="10.42578125" style="127" customWidth="1"/>
    <col min="3290" max="3290" width="15.85546875" style="127" customWidth="1"/>
    <col min="3291" max="3291" width="14.42578125" style="127" customWidth="1"/>
    <col min="3292" max="3292" width="13" style="127" customWidth="1"/>
    <col min="3293" max="3293" width="14.85546875" style="127" customWidth="1"/>
    <col min="3294" max="3294" width="15.85546875" style="127" customWidth="1"/>
    <col min="3295" max="3295" width="16.5703125" style="127" customWidth="1"/>
    <col min="3296" max="3296" width="15" style="127" customWidth="1"/>
    <col min="3297" max="3297" width="13" style="127" customWidth="1"/>
    <col min="3298" max="3298" width="12.5703125" style="127" customWidth="1"/>
    <col min="3299" max="3299" width="15.42578125" style="127" customWidth="1"/>
    <col min="3300" max="3300" width="13.140625" style="127" customWidth="1"/>
    <col min="3301" max="3301" width="14" style="127" customWidth="1"/>
    <col min="3302" max="3302" width="18.28515625" style="127" customWidth="1"/>
    <col min="3303" max="3303" width="1.28515625" style="127" customWidth="1"/>
    <col min="3304" max="3304" width="11" style="127" customWidth="1"/>
    <col min="3305" max="3305" width="11.7109375" style="127" customWidth="1"/>
    <col min="3306" max="3307" width="11" style="127" customWidth="1"/>
    <col min="3308" max="3308" width="12.42578125" style="127" customWidth="1"/>
    <col min="3309" max="3314" width="0" style="127" hidden="1" customWidth="1"/>
    <col min="3315" max="3315" width="1.42578125" style="127" customWidth="1"/>
    <col min="3316" max="3318" width="0" style="127" hidden="1" customWidth="1"/>
    <col min="3319" max="3319" width="1.28515625" style="127" customWidth="1"/>
    <col min="3320" max="3322" width="10.7109375" style="127" customWidth="1"/>
    <col min="3323" max="3323" width="2.140625" style="127" customWidth="1"/>
    <col min="3324" max="3324" width="11.140625" style="127" customWidth="1"/>
    <col min="3325" max="3325" width="13.42578125" style="127" customWidth="1"/>
    <col min="3326" max="3326" width="10" style="127" customWidth="1"/>
    <col min="3327" max="3327" width="14.140625" style="127" customWidth="1"/>
    <col min="3328" max="3328" width="9.5703125" style="127" bestFit="1" customWidth="1"/>
    <col min="3329" max="3541" width="9.140625" style="127"/>
    <col min="3542" max="3542" width="3.42578125" style="127" customWidth="1"/>
    <col min="3543" max="3543" width="4.42578125" style="127" customWidth="1"/>
    <col min="3544" max="3544" width="32" style="127" customWidth="1"/>
    <col min="3545" max="3545" width="10.42578125" style="127" customWidth="1"/>
    <col min="3546" max="3546" width="15.85546875" style="127" customWidth="1"/>
    <col min="3547" max="3547" width="14.42578125" style="127" customWidth="1"/>
    <col min="3548" max="3548" width="13" style="127" customWidth="1"/>
    <col min="3549" max="3549" width="14.85546875" style="127" customWidth="1"/>
    <col min="3550" max="3550" width="15.85546875" style="127" customWidth="1"/>
    <col min="3551" max="3551" width="16.5703125" style="127" customWidth="1"/>
    <col min="3552" max="3552" width="15" style="127" customWidth="1"/>
    <col min="3553" max="3553" width="13" style="127" customWidth="1"/>
    <col min="3554" max="3554" width="12.5703125" style="127" customWidth="1"/>
    <col min="3555" max="3555" width="15.42578125" style="127" customWidth="1"/>
    <col min="3556" max="3556" width="13.140625" style="127" customWidth="1"/>
    <col min="3557" max="3557" width="14" style="127" customWidth="1"/>
    <col min="3558" max="3558" width="18.28515625" style="127" customWidth="1"/>
    <col min="3559" max="3559" width="1.28515625" style="127" customWidth="1"/>
    <col min="3560" max="3560" width="11" style="127" customWidth="1"/>
    <col min="3561" max="3561" width="11.7109375" style="127" customWidth="1"/>
    <col min="3562" max="3563" width="11" style="127" customWidth="1"/>
    <col min="3564" max="3564" width="12.42578125" style="127" customWidth="1"/>
    <col min="3565" max="3570" width="0" style="127" hidden="1" customWidth="1"/>
    <col min="3571" max="3571" width="1.42578125" style="127" customWidth="1"/>
    <col min="3572" max="3574" width="0" style="127" hidden="1" customWidth="1"/>
    <col min="3575" max="3575" width="1.28515625" style="127" customWidth="1"/>
    <col min="3576" max="3578" width="10.7109375" style="127" customWidth="1"/>
    <col min="3579" max="3579" width="2.140625" style="127" customWidth="1"/>
    <col min="3580" max="3580" width="11.140625" style="127" customWidth="1"/>
    <col min="3581" max="3581" width="13.42578125" style="127" customWidth="1"/>
    <col min="3582" max="3582" width="10" style="127" customWidth="1"/>
    <col min="3583" max="3583" width="14.140625" style="127" customWidth="1"/>
    <col min="3584" max="3584" width="9.5703125" style="127" bestFit="1" customWidth="1"/>
    <col min="3585" max="3797" width="9.140625" style="127"/>
    <col min="3798" max="3798" width="3.42578125" style="127" customWidth="1"/>
    <col min="3799" max="3799" width="4.42578125" style="127" customWidth="1"/>
    <col min="3800" max="3800" width="32" style="127" customWidth="1"/>
    <col min="3801" max="3801" width="10.42578125" style="127" customWidth="1"/>
    <col min="3802" max="3802" width="15.85546875" style="127" customWidth="1"/>
    <col min="3803" max="3803" width="14.42578125" style="127" customWidth="1"/>
    <col min="3804" max="3804" width="13" style="127" customWidth="1"/>
    <col min="3805" max="3805" width="14.85546875" style="127" customWidth="1"/>
    <col min="3806" max="3806" width="15.85546875" style="127" customWidth="1"/>
    <col min="3807" max="3807" width="16.5703125" style="127" customWidth="1"/>
    <col min="3808" max="3808" width="15" style="127" customWidth="1"/>
    <col min="3809" max="3809" width="13" style="127" customWidth="1"/>
    <col min="3810" max="3810" width="12.5703125" style="127" customWidth="1"/>
    <col min="3811" max="3811" width="15.42578125" style="127" customWidth="1"/>
    <col min="3812" max="3812" width="13.140625" style="127" customWidth="1"/>
    <col min="3813" max="3813" width="14" style="127" customWidth="1"/>
    <col min="3814" max="3814" width="18.28515625" style="127" customWidth="1"/>
    <col min="3815" max="3815" width="1.28515625" style="127" customWidth="1"/>
    <col min="3816" max="3816" width="11" style="127" customWidth="1"/>
    <col min="3817" max="3817" width="11.7109375" style="127" customWidth="1"/>
    <col min="3818" max="3819" width="11" style="127" customWidth="1"/>
    <col min="3820" max="3820" width="12.42578125" style="127" customWidth="1"/>
    <col min="3821" max="3826" width="0" style="127" hidden="1" customWidth="1"/>
    <col min="3827" max="3827" width="1.42578125" style="127" customWidth="1"/>
    <col min="3828" max="3830" width="0" style="127" hidden="1" customWidth="1"/>
    <col min="3831" max="3831" width="1.28515625" style="127" customWidth="1"/>
    <col min="3832" max="3834" width="10.7109375" style="127" customWidth="1"/>
    <col min="3835" max="3835" width="2.140625" style="127" customWidth="1"/>
    <col min="3836" max="3836" width="11.140625" style="127" customWidth="1"/>
    <col min="3837" max="3837" width="13.42578125" style="127" customWidth="1"/>
    <col min="3838" max="3838" width="10" style="127" customWidth="1"/>
    <col min="3839" max="3839" width="14.140625" style="127" customWidth="1"/>
    <col min="3840" max="3840" width="9.5703125" style="127" bestFit="1" customWidth="1"/>
    <col min="3841" max="4053" width="9.140625" style="127"/>
    <col min="4054" max="4054" width="3.42578125" style="127" customWidth="1"/>
    <col min="4055" max="4055" width="4.42578125" style="127" customWidth="1"/>
    <col min="4056" max="4056" width="32" style="127" customWidth="1"/>
    <col min="4057" max="4057" width="10.42578125" style="127" customWidth="1"/>
    <col min="4058" max="4058" width="15.85546875" style="127" customWidth="1"/>
    <col min="4059" max="4059" width="14.42578125" style="127" customWidth="1"/>
    <col min="4060" max="4060" width="13" style="127" customWidth="1"/>
    <col min="4061" max="4061" width="14.85546875" style="127" customWidth="1"/>
    <col min="4062" max="4062" width="15.85546875" style="127" customWidth="1"/>
    <col min="4063" max="4063" width="16.5703125" style="127" customWidth="1"/>
    <col min="4064" max="4064" width="15" style="127" customWidth="1"/>
    <col min="4065" max="4065" width="13" style="127" customWidth="1"/>
    <col min="4066" max="4066" width="12.5703125" style="127" customWidth="1"/>
    <col min="4067" max="4067" width="15.42578125" style="127" customWidth="1"/>
    <col min="4068" max="4068" width="13.140625" style="127" customWidth="1"/>
    <col min="4069" max="4069" width="14" style="127" customWidth="1"/>
    <col min="4070" max="4070" width="18.28515625" style="127" customWidth="1"/>
    <col min="4071" max="4071" width="1.28515625" style="127" customWidth="1"/>
    <col min="4072" max="4072" width="11" style="127" customWidth="1"/>
    <col min="4073" max="4073" width="11.7109375" style="127" customWidth="1"/>
    <col min="4074" max="4075" width="11" style="127" customWidth="1"/>
    <col min="4076" max="4076" width="12.42578125" style="127" customWidth="1"/>
    <col min="4077" max="4082" width="0" style="127" hidden="1" customWidth="1"/>
    <col min="4083" max="4083" width="1.42578125" style="127" customWidth="1"/>
    <col min="4084" max="4086" width="0" style="127" hidden="1" customWidth="1"/>
    <col min="4087" max="4087" width="1.28515625" style="127" customWidth="1"/>
    <col min="4088" max="4090" width="10.7109375" style="127" customWidth="1"/>
    <col min="4091" max="4091" width="2.140625" style="127" customWidth="1"/>
    <col min="4092" max="4092" width="11.140625" style="127" customWidth="1"/>
    <col min="4093" max="4093" width="13.42578125" style="127" customWidth="1"/>
    <col min="4094" max="4094" width="10" style="127" customWidth="1"/>
    <col min="4095" max="4095" width="14.140625" style="127" customWidth="1"/>
    <col min="4096" max="4096" width="9.5703125" style="127" bestFit="1" customWidth="1"/>
    <col min="4097" max="4309" width="9.140625" style="127"/>
    <col min="4310" max="4310" width="3.42578125" style="127" customWidth="1"/>
    <col min="4311" max="4311" width="4.42578125" style="127" customWidth="1"/>
    <col min="4312" max="4312" width="32" style="127" customWidth="1"/>
    <col min="4313" max="4313" width="10.42578125" style="127" customWidth="1"/>
    <col min="4314" max="4314" width="15.85546875" style="127" customWidth="1"/>
    <col min="4315" max="4315" width="14.42578125" style="127" customWidth="1"/>
    <col min="4316" max="4316" width="13" style="127" customWidth="1"/>
    <col min="4317" max="4317" width="14.85546875" style="127" customWidth="1"/>
    <col min="4318" max="4318" width="15.85546875" style="127" customWidth="1"/>
    <col min="4319" max="4319" width="16.5703125" style="127" customWidth="1"/>
    <col min="4320" max="4320" width="15" style="127" customWidth="1"/>
    <col min="4321" max="4321" width="13" style="127" customWidth="1"/>
    <col min="4322" max="4322" width="12.5703125" style="127" customWidth="1"/>
    <col min="4323" max="4323" width="15.42578125" style="127" customWidth="1"/>
    <col min="4324" max="4324" width="13.140625" style="127" customWidth="1"/>
    <col min="4325" max="4325" width="14" style="127" customWidth="1"/>
    <col min="4326" max="4326" width="18.28515625" style="127" customWidth="1"/>
    <col min="4327" max="4327" width="1.28515625" style="127" customWidth="1"/>
    <col min="4328" max="4328" width="11" style="127" customWidth="1"/>
    <col min="4329" max="4329" width="11.7109375" style="127" customWidth="1"/>
    <col min="4330" max="4331" width="11" style="127" customWidth="1"/>
    <col min="4332" max="4332" width="12.42578125" style="127" customWidth="1"/>
    <col min="4333" max="4338" width="0" style="127" hidden="1" customWidth="1"/>
    <col min="4339" max="4339" width="1.42578125" style="127" customWidth="1"/>
    <col min="4340" max="4342" width="0" style="127" hidden="1" customWidth="1"/>
    <col min="4343" max="4343" width="1.28515625" style="127" customWidth="1"/>
    <col min="4344" max="4346" width="10.7109375" style="127" customWidth="1"/>
    <col min="4347" max="4347" width="2.140625" style="127" customWidth="1"/>
    <col min="4348" max="4348" width="11.140625" style="127" customWidth="1"/>
    <col min="4349" max="4349" width="13.42578125" style="127" customWidth="1"/>
    <col min="4350" max="4350" width="10" style="127" customWidth="1"/>
    <col min="4351" max="4351" width="14.140625" style="127" customWidth="1"/>
    <col min="4352" max="4352" width="9.5703125" style="127" bestFit="1" customWidth="1"/>
    <col min="4353" max="4565" width="9.140625" style="127"/>
    <col min="4566" max="4566" width="3.42578125" style="127" customWidth="1"/>
    <col min="4567" max="4567" width="4.42578125" style="127" customWidth="1"/>
    <col min="4568" max="4568" width="32" style="127" customWidth="1"/>
    <col min="4569" max="4569" width="10.42578125" style="127" customWidth="1"/>
    <col min="4570" max="4570" width="15.85546875" style="127" customWidth="1"/>
    <col min="4571" max="4571" width="14.42578125" style="127" customWidth="1"/>
    <col min="4572" max="4572" width="13" style="127" customWidth="1"/>
    <col min="4573" max="4573" width="14.85546875" style="127" customWidth="1"/>
    <col min="4574" max="4574" width="15.85546875" style="127" customWidth="1"/>
    <col min="4575" max="4575" width="16.5703125" style="127" customWidth="1"/>
    <col min="4576" max="4576" width="15" style="127" customWidth="1"/>
    <col min="4577" max="4577" width="13" style="127" customWidth="1"/>
    <col min="4578" max="4578" width="12.5703125" style="127" customWidth="1"/>
    <col min="4579" max="4579" width="15.42578125" style="127" customWidth="1"/>
    <col min="4580" max="4580" width="13.140625" style="127" customWidth="1"/>
    <col min="4581" max="4581" width="14" style="127" customWidth="1"/>
    <col min="4582" max="4582" width="18.28515625" style="127" customWidth="1"/>
    <col min="4583" max="4583" width="1.28515625" style="127" customWidth="1"/>
    <col min="4584" max="4584" width="11" style="127" customWidth="1"/>
    <col min="4585" max="4585" width="11.7109375" style="127" customWidth="1"/>
    <col min="4586" max="4587" width="11" style="127" customWidth="1"/>
    <col min="4588" max="4588" width="12.42578125" style="127" customWidth="1"/>
    <col min="4589" max="4594" width="0" style="127" hidden="1" customWidth="1"/>
    <col min="4595" max="4595" width="1.42578125" style="127" customWidth="1"/>
    <col min="4596" max="4598" width="0" style="127" hidden="1" customWidth="1"/>
    <col min="4599" max="4599" width="1.28515625" style="127" customWidth="1"/>
    <col min="4600" max="4602" width="10.7109375" style="127" customWidth="1"/>
    <col min="4603" max="4603" width="2.140625" style="127" customWidth="1"/>
    <col min="4604" max="4604" width="11.140625" style="127" customWidth="1"/>
    <col min="4605" max="4605" width="13.42578125" style="127" customWidth="1"/>
    <col min="4606" max="4606" width="10" style="127" customWidth="1"/>
    <col min="4607" max="4607" width="14.140625" style="127" customWidth="1"/>
    <col min="4608" max="4608" width="9.5703125" style="127" bestFit="1" customWidth="1"/>
    <col min="4609" max="4821" width="9.140625" style="127"/>
    <col min="4822" max="4822" width="3.42578125" style="127" customWidth="1"/>
    <col min="4823" max="4823" width="4.42578125" style="127" customWidth="1"/>
    <col min="4824" max="4824" width="32" style="127" customWidth="1"/>
    <col min="4825" max="4825" width="10.42578125" style="127" customWidth="1"/>
    <col min="4826" max="4826" width="15.85546875" style="127" customWidth="1"/>
    <col min="4827" max="4827" width="14.42578125" style="127" customWidth="1"/>
    <col min="4828" max="4828" width="13" style="127" customWidth="1"/>
    <col min="4829" max="4829" width="14.85546875" style="127" customWidth="1"/>
    <col min="4830" max="4830" width="15.85546875" style="127" customWidth="1"/>
    <col min="4831" max="4831" width="16.5703125" style="127" customWidth="1"/>
    <col min="4832" max="4832" width="15" style="127" customWidth="1"/>
    <col min="4833" max="4833" width="13" style="127" customWidth="1"/>
    <col min="4834" max="4834" width="12.5703125" style="127" customWidth="1"/>
    <col min="4835" max="4835" width="15.42578125" style="127" customWidth="1"/>
    <col min="4836" max="4836" width="13.140625" style="127" customWidth="1"/>
    <col min="4837" max="4837" width="14" style="127" customWidth="1"/>
    <col min="4838" max="4838" width="18.28515625" style="127" customWidth="1"/>
    <col min="4839" max="4839" width="1.28515625" style="127" customWidth="1"/>
    <col min="4840" max="4840" width="11" style="127" customWidth="1"/>
    <col min="4841" max="4841" width="11.7109375" style="127" customWidth="1"/>
    <col min="4842" max="4843" width="11" style="127" customWidth="1"/>
    <col min="4844" max="4844" width="12.42578125" style="127" customWidth="1"/>
    <col min="4845" max="4850" width="0" style="127" hidden="1" customWidth="1"/>
    <col min="4851" max="4851" width="1.42578125" style="127" customWidth="1"/>
    <col min="4852" max="4854" width="0" style="127" hidden="1" customWidth="1"/>
    <col min="4855" max="4855" width="1.28515625" style="127" customWidth="1"/>
    <col min="4856" max="4858" width="10.7109375" style="127" customWidth="1"/>
    <col min="4859" max="4859" width="2.140625" style="127" customWidth="1"/>
    <col min="4860" max="4860" width="11.140625" style="127" customWidth="1"/>
    <col min="4861" max="4861" width="13.42578125" style="127" customWidth="1"/>
    <col min="4862" max="4862" width="10" style="127" customWidth="1"/>
    <col min="4863" max="4863" width="14.140625" style="127" customWidth="1"/>
    <col min="4864" max="4864" width="9.5703125" style="127" bestFit="1" customWidth="1"/>
    <col min="4865" max="5077" width="9.140625" style="127"/>
    <col min="5078" max="5078" width="3.42578125" style="127" customWidth="1"/>
    <col min="5079" max="5079" width="4.42578125" style="127" customWidth="1"/>
    <col min="5080" max="5080" width="32" style="127" customWidth="1"/>
    <col min="5081" max="5081" width="10.42578125" style="127" customWidth="1"/>
    <col min="5082" max="5082" width="15.85546875" style="127" customWidth="1"/>
    <col min="5083" max="5083" width="14.42578125" style="127" customWidth="1"/>
    <col min="5084" max="5084" width="13" style="127" customWidth="1"/>
    <col min="5085" max="5085" width="14.85546875" style="127" customWidth="1"/>
    <col min="5086" max="5086" width="15.85546875" style="127" customWidth="1"/>
    <col min="5087" max="5087" width="16.5703125" style="127" customWidth="1"/>
    <col min="5088" max="5088" width="15" style="127" customWidth="1"/>
    <col min="5089" max="5089" width="13" style="127" customWidth="1"/>
    <col min="5090" max="5090" width="12.5703125" style="127" customWidth="1"/>
    <col min="5091" max="5091" width="15.42578125" style="127" customWidth="1"/>
    <col min="5092" max="5092" width="13.140625" style="127" customWidth="1"/>
    <col min="5093" max="5093" width="14" style="127" customWidth="1"/>
    <col min="5094" max="5094" width="18.28515625" style="127" customWidth="1"/>
    <col min="5095" max="5095" width="1.28515625" style="127" customWidth="1"/>
    <col min="5096" max="5096" width="11" style="127" customWidth="1"/>
    <col min="5097" max="5097" width="11.7109375" style="127" customWidth="1"/>
    <col min="5098" max="5099" width="11" style="127" customWidth="1"/>
    <col min="5100" max="5100" width="12.42578125" style="127" customWidth="1"/>
    <col min="5101" max="5106" width="0" style="127" hidden="1" customWidth="1"/>
    <col min="5107" max="5107" width="1.42578125" style="127" customWidth="1"/>
    <col min="5108" max="5110" width="0" style="127" hidden="1" customWidth="1"/>
    <col min="5111" max="5111" width="1.28515625" style="127" customWidth="1"/>
    <col min="5112" max="5114" width="10.7109375" style="127" customWidth="1"/>
    <col min="5115" max="5115" width="2.140625" style="127" customWidth="1"/>
    <col min="5116" max="5116" width="11.140625" style="127" customWidth="1"/>
    <col min="5117" max="5117" width="13.42578125" style="127" customWidth="1"/>
    <col min="5118" max="5118" width="10" style="127" customWidth="1"/>
    <col min="5119" max="5119" width="14.140625" style="127" customWidth="1"/>
    <col min="5120" max="5120" width="9.5703125" style="127" bestFit="1" customWidth="1"/>
    <col min="5121" max="5333" width="9.140625" style="127"/>
    <col min="5334" max="5334" width="3.42578125" style="127" customWidth="1"/>
    <col min="5335" max="5335" width="4.42578125" style="127" customWidth="1"/>
    <col min="5336" max="5336" width="32" style="127" customWidth="1"/>
    <col min="5337" max="5337" width="10.42578125" style="127" customWidth="1"/>
    <col min="5338" max="5338" width="15.85546875" style="127" customWidth="1"/>
    <col min="5339" max="5339" width="14.42578125" style="127" customWidth="1"/>
    <col min="5340" max="5340" width="13" style="127" customWidth="1"/>
    <col min="5341" max="5341" width="14.85546875" style="127" customWidth="1"/>
    <col min="5342" max="5342" width="15.85546875" style="127" customWidth="1"/>
    <col min="5343" max="5343" width="16.5703125" style="127" customWidth="1"/>
    <col min="5344" max="5344" width="15" style="127" customWidth="1"/>
    <col min="5345" max="5345" width="13" style="127" customWidth="1"/>
    <col min="5346" max="5346" width="12.5703125" style="127" customWidth="1"/>
    <col min="5347" max="5347" width="15.42578125" style="127" customWidth="1"/>
    <col min="5348" max="5348" width="13.140625" style="127" customWidth="1"/>
    <col min="5349" max="5349" width="14" style="127" customWidth="1"/>
    <col min="5350" max="5350" width="18.28515625" style="127" customWidth="1"/>
    <col min="5351" max="5351" width="1.28515625" style="127" customWidth="1"/>
    <col min="5352" max="5352" width="11" style="127" customWidth="1"/>
    <col min="5353" max="5353" width="11.7109375" style="127" customWidth="1"/>
    <col min="5354" max="5355" width="11" style="127" customWidth="1"/>
    <col min="5356" max="5356" width="12.42578125" style="127" customWidth="1"/>
    <col min="5357" max="5362" width="0" style="127" hidden="1" customWidth="1"/>
    <col min="5363" max="5363" width="1.42578125" style="127" customWidth="1"/>
    <col min="5364" max="5366" width="0" style="127" hidden="1" customWidth="1"/>
    <col min="5367" max="5367" width="1.28515625" style="127" customWidth="1"/>
    <col min="5368" max="5370" width="10.7109375" style="127" customWidth="1"/>
    <col min="5371" max="5371" width="2.140625" style="127" customWidth="1"/>
    <col min="5372" max="5372" width="11.140625" style="127" customWidth="1"/>
    <col min="5373" max="5373" width="13.42578125" style="127" customWidth="1"/>
    <col min="5374" max="5374" width="10" style="127" customWidth="1"/>
    <col min="5375" max="5375" width="14.140625" style="127" customWidth="1"/>
    <col min="5376" max="5376" width="9.5703125" style="127" bestFit="1" customWidth="1"/>
    <col min="5377" max="5589" width="9.140625" style="127"/>
    <col min="5590" max="5590" width="3.42578125" style="127" customWidth="1"/>
    <col min="5591" max="5591" width="4.42578125" style="127" customWidth="1"/>
    <col min="5592" max="5592" width="32" style="127" customWidth="1"/>
    <col min="5593" max="5593" width="10.42578125" style="127" customWidth="1"/>
    <col min="5594" max="5594" width="15.85546875" style="127" customWidth="1"/>
    <col min="5595" max="5595" width="14.42578125" style="127" customWidth="1"/>
    <col min="5596" max="5596" width="13" style="127" customWidth="1"/>
    <col min="5597" max="5597" width="14.85546875" style="127" customWidth="1"/>
    <col min="5598" max="5598" width="15.85546875" style="127" customWidth="1"/>
    <col min="5599" max="5599" width="16.5703125" style="127" customWidth="1"/>
    <col min="5600" max="5600" width="15" style="127" customWidth="1"/>
    <col min="5601" max="5601" width="13" style="127" customWidth="1"/>
    <col min="5602" max="5602" width="12.5703125" style="127" customWidth="1"/>
    <col min="5603" max="5603" width="15.42578125" style="127" customWidth="1"/>
    <col min="5604" max="5604" width="13.140625" style="127" customWidth="1"/>
    <col min="5605" max="5605" width="14" style="127" customWidth="1"/>
    <col min="5606" max="5606" width="18.28515625" style="127" customWidth="1"/>
    <col min="5607" max="5607" width="1.28515625" style="127" customWidth="1"/>
    <col min="5608" max="5608" width="11" style="127" customWidth="1"/>
    <col min="5609" max="5609" width="11.7109375" style="127" customWidth="1"/>
    <col min="5610" max="5611" width="11" style="127" customWidth="1"/>
    <col min="5612" max="5612" width="12.42578125" style="127" customWidth="1"/>
    <col min="5613" max="5618" width="0" style="127" hidden="1" customWidth="1"/>
    <col min="5619" max="5619" width="1.42578125" style="127" customWidth="1"/>
    <col min="5620" max="5622" width="0" style="127" hidden="1" customWidth="1"/>
    <col min="5623" max="5623" width="1.28515625" style="127" customWidth="1"/>
    <col min="5624" max="5626" width="10.7109375" style="127" customWidth="1"/>
    <col min="5627" max="5627" width="2.140625" style="127" customWidth="1"/>
    <col min="5628" max="5628" width="11.140625" style="127" customWidth="1"/>
    <col min="5629" max="5629" width="13.42578125" style="127" customWidth="1"/>
    <col min="5630" max="5630" width="10" style="127" customWidth="1"/>
    <col min="5631" max="5631" width="14.140625" style="127" customWidth="1"/>
    <col min="5632" max="5632" width="9.5703125" style="127" bestFit="1" customWidth="1"/>
    <col min="5633" max="5845" width="9.140625" style="127"/>
    <col min="5846" max="5846" width="3.42578125" style="127" customWidth="1"/>
    <col min="5847" max="5847" width="4.42578125" style="127" customWidth="1"/>
    <col min="5848" max="5848" width="32" style="127" customWidth="1"/>
    <col min="5849" max="5849" width="10.42578125" style="127" customWidth="1"/>
    <col min="5850" max="5850" width="15.85546875" style="127" customWidth="1"/>
    <col min="5851" max="5851" width="14.42578125" style="127" customWidth="1"/>
    <col min="5852" max="5852" width="13" style="127" customWidth="1"/>
    <col min="5853" max="5853" width="14.85546875" style="127" customWidth="1"/>
    <col min="5854" max="5854" width="15.85546875" style="127" customWidth="1"/>
    <col min="5855" max="5855" width="16.5703125" style="127" customWidth="1"/>
    <col min="5856" max="5856" width="15" style="127" customWidth="1"/>
    <col min="5857" max="5857" width="13" style="127" customWidth="1"/>
    <col min="5858" max="5858" width="12.5703125" style="127" customWidth="1"/>
    <col min="5859" max="5859" width="15.42578125" style="127" customWidth="1"/>
    <col min="5860" max="5860" width="13.140625" style="127" customWidth="1"/>
    <col min="5861" max="5861" width="14" style="127" customWidth="1"/>
    <col min="5862" max="5862" width="18.28515625" style="127" customWidth="1"/>
    <col min="5863" max="5863" width="1.28515625" style="127" customWidth="1"/>
    <col min="5864" max="5864" width="11" style="127" customWidth="1"/>
    <col min="5865" max="5865" width="11.7109375" style="127" customWidth="1"/>
    <col min="5866" max="5867" width="11" style="127" customWidth="1"/>
    <col min="5868" max="5868" width="12.42578125" style="127" customWidth="1"/>
    <col min="5869" max="5874" width="0" style="127" hidden="1" customWidth="1"/>
    <col min="5875" max="5875" width="1.42578125" style="127" customWidth="1"/>
    <col min="5876" max="5878" width="0" style="127" hidden="1" customWidth="1"/>
    <col min="5879" max="5879" width="1.28515625" style="127" customWidth="1"/>
    <col min="5880" max="5882" width="10.7109375" style="127" customWidth="1"/>
    <col min="5883" max="5883" width="2.140625" style="127" customWidth="1"/>
    <col min="5884" max="5884" width="11.140625" style="127" customWidth="1"/>
    <col min="5885" max="5885" width="13.42578125" style="127" customWidth="1"/>
    <col min="5886" max="5886" width="10" style="127" customWidth="1"/>
    <col min="5887" max="5887" width="14.140625" style="127" customWidth="1"/>
    <col min="5888" max="5888" width="9.5703125" style="127" bestFit="1" customWidth="1"/>
    <col min="5889" max="6101" width="9.140625" style="127"/>
    <col min="6102" max="6102" width="3.42578125" style="127" customWidth="1"/>
    <col min="6103" max="6103" width="4.42578125" style="127" customWidth="1"/>
    <col min="6104" max="6104" width="32" style="127" customWidth="1"/>
    <col min="6105" max="6105" width="10.42578125" style="127" customWidth="1"/>
    <col min="6106" max="6106" width="15.85546875" style="127" customWidth="1"/>
    <col min="6107" max="6107" width="14.42578125" style="127" customWidth="1"/>
    <col min="6108" max="6108" width="13" style="127" customWidth="1"/>
    <col min="6109" max="6109" width="14.85546875" style="127" customWidth="1"/>
    <col min="6110" max="6110" width="15.85546875" style="127" customWidth="1"/>
    <col min="6111" max="6111" width="16.5703125" style="127" customWidth="1"/>
    <col min="6112" max="6112" width="15" style="127" customWidth="1"/>
    <col min="6113" max="6113" width="13" style="127" customWidth="1"/>
    <col min="6114" max="6114" width="12.5703125" style="127" customWidth="1"/>
    <col min="6115" max="6115" width="15.42578125" style="127" customWidth="1"/>
    <col min="6116" max="6116" width="13.140625" style="127" customWidth="1"/>
    <col min="6117" max="6117" width="14" style="127" customWidth="1"/>
    <col min="6118" max="6118" width="18.28515625" style="127" customWidth="1"/>
    <col min="6119" max="6119" width="1.28515625" style="127" customWidth="1"/>
    <col min="6120" max="6120" width="11" style="127" customWidth="1"/>
    <col min="6121" max="6121" width="11.7109375" style="127" customWidth="1"/>
    <col min="6122" max="6123" width="11" style="127" customWidth="1"/>
    <col min="6124" max="6124" width="12.42578125" style="127" customWidth="1"/>
    <col min="6125" max="6130" width="0" style="127" hidden="1" customWidth="1"/>
    <col min="6131" max="6131" width="1.42578125" style="127" customWidth="1"/>
    <col min="6132" max="6134" width="0" style="127" hidden="1" customWidth="1"/>
    <col min="6135" max="6135" width="1.28515625" style="127" customWidth="1"/>
    <col min="6136" max="6138" width="10.7109375" style="127" customWidth="1"/>
    <col min="6139" max="6139" width="2.140625" style="127" customWidth="1"/>
    <col min="6140" max="6140" width="11.140625" style="127" customWidth="1"/>
    <col min="6141" max="6141" width="13.42578125" style="127" customWidth="1"/>
    <col min="6142" max="6142" width="10" style="127" customWidth="1"/>
    <col min="6143" max="6143" width="14.140625" style="127" customWidth="1"/>
    <col min="6144" max="6144" width="9.5703125" style="127" bestFit="1" customWidth="1"/>
    <col min="6145" max="6357" width="9.140625" style="127"/>
    <col min="6358" max="6358" width="3.42578125" style="127" customWidth="1"/>
    <col min="6359" max="6359" width="4.42578125" style="127" customWidth="1"/>
    <col min="6360" max="6360" width="32" style="127" customWidth="1"/>
    <col min="6361" max="6361" width="10.42578125" style="127" customWidth="1"/>
    <col min="6362" max="6362" width="15.85546875" style="127" customWidth="1"/>
    <col min="6363" max="6363" width="14.42578125" style="127" customWidth="1"/>
    <col min="6364" max="6364" width="13" style="127" customWidth="1"/>
    <col min="6365" max="6365" width="14.85546875" style="127" customWidth="1"/>
    <col min="6366" max="6366" width="15.85546875" style="127" customWidth="1"/>
    <col min="6367" max="6367" width="16.5703125" style="127" customWidth="1"/>
    <col min="6368" max="6368" width="15" style="127" customWidth="1"/>
    <col min="6369" max="6369" width="13" style="127" customWidth="1"/>
    <col min="6370" max="6370" width="12.5703125" style="127" customWidth="1"/>
    <col min="6371" max="6371" width="15.42578125" style="127" customWidth="1"/>
    <col min="6372" max="6372" width="13.140625" style="127" customWidth="1"/>
    <col min="6373" max="6373" width="14" style="127" customWidth="1"/>
    <col min="6374" max="6374" width="18.28515625" style="127" customWidth="1"/>
    <col min="6375" max="6375" width="1.28515625" style="127" customWidth="1"/>
    <col min="6376" max="6376" width="11" style="127" customWidth="1"/>
    <col min="6377" max="6377" width="11.7109375" style="127" customWidth="1"/>
    <col min="6378" max="6379" width="11" style="127" customWidth="1"/>
    <col min="6380" max="6380" width="12.42578125" style="127" customWidth="1"/>
    <col min="6381" max="6386" width="0" style="127" hidden="1" customWidth="1"/>
    <col min="6387" max="6387" width="1.42578125" style="127" customWidth="1"/>
    <col min="6388" max="6390" width="0" style="127" hidden="1" customWidth="1"/>
    <col min="6391" max="6391" width="1.28515625" style="127" customWidth="1"/>
    <col min="6392" max="6394" width="10.7109375" style="127" customWidth="1"/>
    <col min="6395" max="6395" width="2.140625" style="127" customWidth="1"/>
    <col min="6396" max="6396" width="11.140625" style="127" customWidth="1"/>
    <col min="6397" max="6397" width="13.42578125" style="127" customWidth="1"/>
    <col min="6398" max="6398" width="10" style="127" customWidth="1"/>
    <col min="6399" max="6399" width="14.140625" style="127" customWidth="1"/>
    <col min="6400" max="6400" width="9.5703125" style="127" bestFit="1" customWidth="1"/>
    <col min="6401" max="6613" width="9.140625" style="127"/>
    <col min="6614" max="6614" width="3.42578125" style="127" customWidth="1"/>
    <col min="6615" max="6615" width="4.42578125" style="127" customWidth="1"/>
    <col min="6616" max="6616" width="32" style="127" customWidth="1"/>
    <col min="6617" max="6617" width="10.42578125" style="127" customWidth="1"/>
    <col min="6618" max="6618" width="15.85546875" style="127" customWidth="1"/>
    <col min="6619" max="6619" width="14.42578125" style="127" customWidth="1"/>
    <col min="6620" max="6620" width="13" style="127" customWidth="1"/>
    <col min="6621" max="6621" width="14.85546875" style="127" customWidth="1"/>
    <col min="6622" max="6622" width="15.85546875" style="127" customWidth="1"/>
    <col min="6623" max="6623" width="16.5703125" style="127" customWidth="1"/>
    <col min="6624" max="6624" width="15" style="127" customWidth="1"/>
    <col min="6625" max="6625" width="13" style="127" customWidth="1"/>
    <col min="6626" max="6626" width="12.5703125" style="127" customWidth="1"/>
    <col min="6627" max="6627" width="15.42578125" style="127" customWidth="1"/>
    <col min="6628" max="6628" width="13.140625" style="127" customWidth="1"/>
    <col min="6629" max="6629" width="14" style="127" customWidth="1"/>
    <col min="6630" max="6630" width="18.28515625" style="127" customWidth="1"/>
    <col min="6631" max="6631" width="1.28515625" style="127" customWidth="1"/>
    <col min="6632" max="6632" width="11" style="127" customWidth="1"/>
    <col min="6633" max="6633" width="11.7109375" style="127" customWidth="1"/>
    <col min="6634" max="6635" width="11" style="127" customWidth="1"/>
    <col min="6636" max="6636" width="12.42578125" style="127" customWidth="1"/>
    <col min="6637" max="6642" width="0" style="127" hidden="1" customWidth="1"/>
    <col min="6643" max="6643" width="1.42578125" style="127" customWidth="1"/>
    <col min="6644" max="6646" width="0" style="127" hidden="1" customWidth="1"/>
    <col min="6647" max="6647" width="1.28515625" style="127" customWidth="1"/>
    <col min="6648" max="6650" width="10.7109375" style="127" customWidth="1"/>
    <col min="6651" max="6651" width="2.140625" style="127" customWidth="1"/>
    <col min="6652" max="6652" width="11.140625" style="127" customWidth="1"/>
    <col min="6653" max="6653" width="13.42578125" style="127" customWidth="1"/>
    <col min="6654" max="6654" width="10" style="127" customWidth="1"/>
    <col min="6655" max="6655" width="14.140625" style="127" customWidth="1"/>
    <col min="6656" max="6656" width="9.5703125" style="127" bestFit="1" customWidth="1"/>
    <col min="6657" max="6869" width="9.140625" style="127"/>
    <col min="6870" max="6870" width="3.42578125" style="127" customWidth="1"/>
    <col min="6871" max="6871" width="4.42578125" style="127" customWidth="1"/>
    <col min="6872" max="6872" width="32" style="127" customWidth="1"/>
    <col min="6873" max="6873" width="10.42578125" style="127" customWidth="1"/>
    <col min="6874" max="6874" width="15.85546875" style="127" customWidth="1"/>
    <col min="6875" max="6875" width="14.42578125" style="127" customWidth="1"/>
    <col min="6876" max="6876" width="13" style="127" customWidth="1"/>
    <col min="6877" max="6877" width="14.85546875" style="127" customWidth="1"/>
    <col min="6878" max="6878" width="15.85546875" style="127" customWidth="1"/>
    <col min="6879" max="6879" width="16.5703125" style="127" customWidth="1"/>
    <col min="6880" max="6880" width="15" style="127" customWidth="1"/>
    <col min="6881" max="6881" width="13" style="127" customWidth="1"/>
    <col min="6882" max="6882" width="12.5703125" style="127" customWidth="1"/>
    <col min="6883" max="6883" width="15.42578125" style="127" customWidth="1"/>
    <col min="6884" max="6884" width="13.140625" style="127" customWidth="1"/>
    <col min="6885" max="6885" width="14" style="127" customWidth="1"/>
    <col min="6886" max="6886" width="18.28515625" style="127" customWidth="1"/>
    <col min="6887" max="6887" width="1.28515625" style="127" customWidth="1"/>
    <col min="6888" max="6888" width="11" style="127" customWidth="1"/>
    <col min="6889" max="6889" width="11.7109375" style="127" customWidth="1"/>
    <col min="6890" max="6891" width="11" style="127" customWidth="1"/>
    <col min="6892" max="6892" width="12.42578125" style="127" customWidth="1"/>
    <col min="6893" max="6898" width="0" style="127" hidden="1" customWidth="1"/>
    <col min="6899" max="6899" width="1.42578125" style="127" customWidth="1"/>
    <col min="6900" max="6902" width="0" style="127" hidden="1" customWidth="1"/>
    <col min="6903" max="6903" width="1.28515625" style="127" customWidth="1"/>
    <col min="6904" max="6906" width="10.7109375" style="127" customWidth="1"/>
    <col min="6907" max="6907" width="2.140625" style="127" customWidth="1"/>
    <col min="6908" max="6908" width="11.140625" style="127" customWidth="1"/>
    <col min="6909" max="6909" width="13.42578125" style="127" customWidth="1"/>
    <col min="6910" max="6910" width="10" style="127" customWidth="1"/>
    <col min="6911" max="6911" width="14.140625" style="127" customWidth="1"/>
    <col min="6912" max="6912" width="9.5703125" style="127" bestFit="1" customWidth="1"/>
    <col min="6913" max="7125" width="9.140625" style="127"/>
    <col min="7126" max="7126" width="3.42578125" style="127" customWidth="1"/>
    <col min="7127" max="7127" width="4.42578125" style="127" customWidth="1"/>
    <col min="7128" max="7128" width="32" style="127" customWidth="1"/>
    <col min="7129" max="7129" width="10.42578125" style="127" customWidth="1"/>
    <col min="7130" max="7130" width="15.85546875" style="127" customWidth="1"/>
    <col min="7131" max="7131" width="14.42578125" style="127" customWidth="1"/>
    <col min="7132" max="7132" width="13" style="127" customWidth="1"/>
    <col min="7133" max="7133" width="14.85546875" style="127" customWidth="1"/>
    <col min="7134" max="7134" width="15.85546875" style="127" customWidth="1"/>
    <col min="7135" max="7135" width="16.5703125" style="127" customWidth="1"/>
    <col min="7136" max="7136" width="15" style="127" customWidth="1"/>
    <col min="7137" max="7137" width="13" style="127" customWidth="1"/>
    <col min="7138" max="7138" width="12.5703125" style="127" customWidth="1"/>
    <col min="7139" max="7139" width="15.42578125" style="127" customWidth="1"/>
    <col min="7140" max="7140" width="13.140625" style="127" customWidth="1"/>
    <col min="7141" max="7141" width="14" style="127" customWidth="1"/>
    <col min="7142" max="7142" width="18.28515625" style="127" customWidth="1"/>
    <col min="7143" max="7143" width="1.28515625" style="127" customWidth="1"/>
    <col min="7144" max="7144" width="11" style="127" customWidth="1"/>
    <col min="7145" max="7145" width="11.7109375" style="127" customWidth="1"/>
    <col min="7146" max="7147" width="11" style="127" customWidth="1"/>
    <col min="7148" max="7148" width="12.42578125" style="127" customWidth="1"/>
    <col min="7149" max="7154" width="0" style="127" hidden="1" customWidth="1"/>
    <col min="7155" max="7155" width="1.42578125" style="127" customWidth="1"/>
    <col min="7156" max="7158" width="0" style="127" hidden="1" customWidth="1"/>
    <col min="7159" max="7159" width="1.28515625" style="127" customWidth="1"/>
    <col min="7160" max="7162" width="10.7109375" style="127" customWidth="1"/>
    <col min="7163" max="7163" width="2.140625" style="127" customWidth="1"/>
    <col min="7164" max="7164" width="11.140625" style="127" customWidth="1"/>
    <col min="7165" max="7165" width="13.42578125" style="127" customWidth="1"/>
    <col min="7166" max="7166" width="10" style="127" customWidth="1"/>
    <col min="7167" max="7167" width="14.140625" style="127" customWidth="1"/>
    <col min="7168" max="7168" width="9.5703125" style="127" bestFit="1" customWidth="1"/>
    <col min="7169" max="7381" width="9.140625" style="127"/>
    <col min="7382" max="7382" width="3.42578125" style="127" customWidth="1"/>
    <col min="7383" max="7383" width="4.42578125" style="127" customWidth="1"/>
    <col min="7384" max="7384" width="32" style="127" customWidth="1"/>
    <col min="7385" max="7385" width="10.42578125" style="127" customWidth="1"/>
    <col min="7386" max="7386" width="15.85546875" style="127" customWidth="1"/>
    <col min="7387" max="7387" width="14.42578125" style="127" customWidth="1"/>
    <col min="7388" max="7388" width="13" style="127" customWidth="1"/>
    <col min="7389" max="7389" width="14.85546875" style="127" customWidth="1"/>
    <col min="7390" max="7390" width="15.85546875" style="127" customWidth="1"/>
    <col min="7391" max="7391" width="16.5703125" style="127" customWidth="1"/>
    <col min="7392" max="7392" width="15" style="127" customWidth="1"/>
    <col min="7393" max="7393" width="13" style="127" customWidth="1"/>
    <col min="7394" max="7394" width="12.5703125" style="127" customWidth="1"/>
    <col min="7395" max="7395" width="15.42578125" style="127" customWidth="1"/>
    <col min="7396" max="7396" width="13.140625" style="127" customWidth="1"/>
    <col min="7397" max="7397" width="14" style="127" customWidth="1"/>
    <col min="7398" max="7398" width="18.28515625" style="127" customWidth="1"/>
    <col min="7399" max="7399" width="1.28515625" style="127" customWidth="1"/>
    <col min="7400" max="7400" width="11" style="127" customWidth="1"/>
    <col min="7401" max="7401" width="11.7109375" style="127" customWidth="1"/>
    <col min="7402" max="7403" width="11" style="127" customWidth="1"/>
    <col min="7404" max="7404" width="12.42578125" style="127" customWidth="1"/>
    <col min="7405" max="7410" width="0" style="127" hidden="1" customWidth="1"/>
    <col min="7411" max="7411" width="1.42578125" style="127" customWidth="1"/>
    <col min="7412" max="7414" width="0" style="127" hidden="1" customWidth="1"/>
    <col min="7415" max="7415" width="1.28515625" style="127" customWidth="1"/>
    <col min="7416" max="7418" width="10.7109375" style="127" customWidth="1"/>
    <col min="7419" max="7419" width="2.140625" style="127" customWidth="1"/>
    <col min="7420" max="7420" width="11.140625" style="127" customWidth="1"/>
    <col min="7421" max="7421" width="13.42578125" style="127" customWidth="1"/>
    <col min="7422" max="7422" width="10" style="127" customWidth="1"/>
    <col min="7423" max="7423" width="14.140625" style="127" customWidth="1"/>
    <col min="7424" max="7424" width="9.5703125" style="127" bestFit="1" customWidth="1"/>
    <col min="7425" max="7637" width="9.140625" style="127"/>
    <col min="7638" max="7638" width="3.42578125" style="127" customWidth="1"/>
    <col min="7639" max="7639" width="4.42578125" style="127" customWidth="1"/>
    <col min="7640" max="7640" width="32" style="127" customWidth="1"/>
    <col min="7641" max="7641" width="10.42578125" style="127" customWidth="1"/>
    <col min="7642" max="7642" width="15.85546875" style="127" customWidth="1"/>
    <col min="7643" max="7643" width="14.42578125" style="127" customWidth="1"/>
    <col min="7644" max="7644" width="13" style="127" customWidth="1"/>
    <col min="7645" max="7645" width="14.85546875" style="127" customWidth="1"/>
    <col min="7646" max="7646" width="15.85546875" style="127" customWidth="1"/>
    <col min="7647" max="7647" width="16.5703125" style="127" customWidth="1"/>
    <col min="7648" max="7648" width="15" style="127" customWidth="1"/>
    <col min="7649" max="7649" width="13" style="127" customWidth="1"/>
    <col min="7650" max="7650" width="12.5703125" style="127" customWidth="1"/>
    <col min="7651" max="7651" width="15.42578125" style="127" customWidth="1"/>
    <col min="7652" max="7652" width="13.140625" style="127" customWidth="1"/>
    <col min="7653" max="7653" width="14" style="127" customWidth="1"/>
    <col min="7654" max="7654" width="18.28515625" style="127" customWidth="1"/>
    <col min="7655" max="7655" width="1.28515625" style="127" customWidth="1"/>
    <col min="7656" max="7656" width="11" style="127" customWidth="1"/>
    <col min="7657" max="7657" width="11.7109375" style="127" customWidth="1"/>
    <col min="7658" max="7659" width="11" style="127" customWidth="1"/>
    <col min="7660" max="7660" width="12.42578125" style="127" customWidth="1"/>
    <col min="7661" max="7666" width="0" style="127" hidden="1" customWidth="1"/>
    <col min="7667" max="7667" width="1.42578125" style="127" customWidth="1"/>
    <col min="7668" max="7670" width="0" style="127" hidden="1" customWidth="1"/>
    <col min="7671" max="7671" width="1.28515625" style="127" customWidth="1"/>
    <col min="7672" max="7674" width="10.7109375" style="127" customWidth="1"/>
    <col min="7675" max="7675" width="2.140625" style="127" customWidth="1"/>
    <col min="7676" max="7676" width="11.140625" style="127" customWidth="1"/>
    <col min="7677" max="7677" width="13.42578125" style="127" customWidth="1"/>
    <col min="7678" max="7678" width="10" style="127" customWidth="1"/>
    <col min="7679" max="7679" width="14.140625" style="127" customWidth="1"/>
    <col min="7680" max="7680" width="9.5703125" style="127" bestFit="1" customWidth="1"/>
    <col min="7681" max="7893" width="9.140625" style="127"/>
    <col min="7894" max="7894" width="3.42578125" style="127" customWidth="1"/>
    <col min="7895" max="7895" width="4.42578125" style="127" customWidth="1"/>
    <col min="7896" max="7896" width="32" style="127" customWidth="1"/>
    <col min="7897" max="7897" width="10.42578125" style="127" customWidth="1"/>
    <col min="7898" max="7898" width="15.85546875" style="127" customWidth="1"/>
    <col min="7899" max="7899" width="14.42578125" style="127" customWidth="1"/>
    <col min="7900" max="7900" width="13" style="127" customWidth="1"/>
    <col min="7901" max="7901" width="14.85546875" style="127" customWidth="1"/>
    <col min="7902" max="7902" width="15.85546875" style="127" customWidth="1"/>
    <col min="7903" max="7903" width="16.5703125" style="127" customWidth="1"/>
    <col min="7904" max="7904" width="15" style="127" customWidth="1"/>
    <col min="7905" max="7905" width="13" style="127" customWidth="1"/>
    <col min="7906" max="7906" width="12.5703125" style="127" customWidth="1"/>
    <col min="7907" max="7907" width="15.42578125" style="127" customWidth="1"/>
    <col min="7908" max="7908" width="13.140625" style="127" customWidth="1"/>
    <col min="7909" max="7909" width="14" style="127" customWidth="1"/>
    <col min="7910" max="7910" width="18.28515625" style="127" customWidth="1"/>
    <col min="7911" max="7911" width="1.28515625" style="127" customWidth="1"/>
    <col min="7912" max="7912" width="11" style="127" customWidth="1"/>
    <col min="7913" max="7913" width="11.7109375" style="127" customWidth="1"/>
    <col min="7914" max="7915" width="11" style="127" customWidth="1"/>
    <col min="7916" max="7916" width="12.42578125" style="127" customWidth="1"/>
    <col min="7917" max="7922" width="0" style="127" hidden="1" customWidth="1"/>
    <col min="7923" max="7923" width="1.42578125" style="127" customWidth="1"/>
    <col min="7924" max="7926" width="0" style="127" hidden="1" customWidth="1"/>
    <col min="7927" max="7927" width="1.28515625" style="127" customWidth="1"/>
    <col min="7928" max="7930" width="10.7109375" style="127" customWidth="1"/>
    <col min="7931" max="7931" width="2.140625" style="127" customWidth="1"/>
    <col min="7932" max="7932" width="11.140625" style="127" customWidth="1"/>
    <col min="7933" max="7933" width="13.42578125" style="127" customWidth="1"/>
    <col min="7934" max="7934" width="10" style="127" customWidth="1"/>
    <col min="7935" max="7935" width="14.140625" style="127" customWidth="1"/>
    <col min="7936" max="7936" width="9.5703125" style="127" bestFit="1" customWidth="1"/>
    <col min="7937" max="8149" width="9.140625" style="127"/>
    <col min="8150" max="8150" width="3.42578125" style="127" customWidth="1"/>
    <col min="8151" max="8151" width="4.42578125" style="127" customWidth="1"/>
    <col min="8152" max="8152" width="32" style="127" customWidth="1"/>
    <col min="8153" max="8153" width="10.42578125" style="127" customWidth="1"/>
    <col min="8154" max="8154" width="15.85546875" style="127" customWidth="1"/>
    <col min="8155" max="8155" width="14.42578125" style="127" customWidth="1"/>
    <col min="8156" max="8156" width="13" style="127" customWidth="1"/>
    <col min="8157" max="8157" width="14.85546875" style="127" customWidth="1"/>
    <col min="8158" max="8158" width="15.85546875" style="127" customWidth="1"/>
    <col min="8159" max="8159" width="16.5703125" style="127" customWidth="1"/>
    <col min="8160" max="8160" width="15" style="127" customWidth="1"/>
    <col min="8161" max="8161" width="13" style="127" customWidth="1"/>
    <col min="8162" max="8162" width="12.5703125" style="127" customWidth="1"/>
    <col min="8163" max="8163" width="15.42578125" style="127" customWidth="1"/>
    <col min="8164" max="8164" width="13.140625" style="127" customWidth="1"/>
    <col min="8165" max="8165" width="14" style="127" customWidth="1"/>
    <col min="8166" max="8166" width="18.28515625" style="127" customWidth="1"/>
    <col min="8167" max="8167" width="1.28515625" style="127" customWidth="1"/>
    <col min="8168" max="8168" width="11" style="127" customWidth="1"/>
    <col min="8169" max="8169" width="11.7109375" style="127" customWidth="1"/>
    <col min="8170" max="8171" width="11" style="127" customWidth="1"/>
    <col min="8172" max="8172" width="12.42578125" style="127" customWidth="1"/>
    <col min="8173" max="8178" width="0" style="127" hidden="1" customWidth="1"/>
    <col min="8179" max="8179" width="1.42578125" style="127" customWidth="1"/>
    <col min="8180" max="8182" width="0" style="127" hidden="1" customWidth="1"/>
    <col min="8183" max="8183" width="1.28515625" style="127" customWidth="1"/>
    <col min="8184" max="8186" width="10.7109375" style="127" customWidth="1"/>
    <col min="8187" max="8187" width="2.140625" style="127" customWidth="1"/>
    <col min="8188" max="8188" width="11.140625" style="127" customWidth="1"/>
    <col min="8189" max="8189" width="13.42578125" style="127" customWidth="1"/>
    <col min="8190" max="8190" width="10" style="127" customWidth="1"/>
    <col min="8191" max="8191" width="14.140625" style="127" customWidth="1"/>
    <col min="8192" max="8192" width="9.5703125" style="127" bestFit="1" customWidth="1"/>
    <col min="8193" max="8405" width="9.140625" style="127"/>
    <col min="8406" max="8406" width="3.42578125" style="127" customWidth="1"/>
    <col min="8407" max="8407" width="4.42578125" style="127" customWidth="1"/>
    <col min="8408" max="8408" width="32" style="127" customWidth="1"/>
    <col min="8409" max="8409" width="10.42578125" style="127" customWidth="1"/>
    <col min="8410" max="8410" width="15.85546875" style="127" customWidth="1"/>
    <col min="8411" max="8411" width="14.42578125" style="127" customWidth="1"/>
    <col min="8412" max="8412" width="13" style="127" customWidth="1"/>
    <col min="8413" max="8413" width="14.85546875" style="127" customWidth="1"/>
    <col min="8414" max="8414" width="15.85546875" style="127" customWidth="1"/>
    <col min="8415" max="8415" width="16.5703125" style="127" customWidth="1"/>
    <col min="8416" max="8416" width="15" style="127" customWidth="1"/>
    <col min="8417" max="8417" width="13" style="127" customWidth="1"/>
    <col min="8418" max="8418" width="12.5703125" style="127" customWidth="1"/>
    <col min="8419" max="8419" width="15.42578125" style="127" customWidth="1"/>
    <col min="8420" max="8420" width="13.140625" style="127" customWidth="1"/>
    <col min="8421" max="8421" width="14" style="127" customWidth="1"/>
    <col min="8422" max="8422" width="18.28515625" style="127" customWidth="1"/>
    <col min="8423" max="8423" width="1.28515625" style="127" customWidth="1"/>
    <col min="8424" max="8424" width="11" style="127" customWidth="1"/>
    <col min="8425" max="8425" width="11.7109375" style="127" customWidth="1"/>
    <col min="8426" max="8427" width="11" style="127" customWidth="1"/>
    <col min="8428" max="8428" width="12.42578125" style="127" customWidth="1"/>
    <col min="8429" max="8434" width="0" style="127" hidden="1" customWidth="1"/>
    <col min="8435" max="8435" width="1.42578125" style="127" customWidth="1"/>
    <col min="8436" max="8438" width="0" style="127" hidden="1" customWidth="1"/>
    <col min="8439" max="8439" width="1.28515625" style="127" customWidth="1"/>
    <col min="8440" max="8442" width="10.7109375" style="127" customWidth="1"/>
    <col min="8443" max="8443" width="2.140625" style="127" customWidth="1"/>
    <col min="8444" max="8444" width="11.140625" style="127" customWidth="1"/>
    <col min="8445" max="8445" width="13.42578125" style="127" customWidth="1"/>
    <col min="8446" max="8446" width="10" style="127" customWidth="1"/>
    <col min="8447" max="8447" width="14.140625" style="127" customWidth="1"/>
    <col min="8448" max="8448" width="9.5703125" style="127" bestFit="1" customWidth="1"/>
    <col min="8449" max="8661" width="9.140625" style="127"/>
    <col min="8662" max="8662" width="3.42578125" style="127" customWidth="1"/>
    <col min="8663" max="8663" width="4.42578125" style="127" customWidth="1"/>
    <col min="8664" max="8664" width="32" style="127" customWidth="1"/>
    <col min="8665" max="8665" width="10.42578125" style="127" customWidth="1"/>
    <col min="8666" max="8666" width="15.85546875" style="127" customWidth="1"/>
    <col min="8667" max="8667" width="14.42578125" style="127" customWidth="1"/>
    <col min="8668" max="8668" width="13" style="127" customWidth="1"/>
    <col min="8669" max="8669" width="14.85546875" style="127" customWidth="1"/>
    <col min="8670" max="8670" width="15.85546875" style="127" customWidth="1"/>
    <col min="8671" max="8671" width="16.5703125" style="127" customWidth="1"/>
    <col min="8672" max="8672" width="15" style="127" customWidth="1"/>
    <col min="8673" max="8673" width="13" style="127" customWidth="1"/>
    <col min="8674" max="8674" width="12.5703125" style="127" customWidth="1"/>
    <col min="8675" max="8675" width="15.42578125" style="127" customWidth="1"/>
    <col min="8676" max="8676" width="13.140625" style="127" customWidth="1"/>
    <col min="8677" max="8677" width="14" style="127" customWidth="1"/>
    <col min="8678" max="8678" width="18.28515625" style="127" customWidth="1"/>
    <col min="8679" max="8679" width="1.28515625" style="127" customWidth="1"/>
    <col min="8680" max="8680" width="11" style="127" customWidth="1"/>
    <col min="8681" max="8681" width="11.7109375" style="127" customWidth="1"/>
    <col min="8682" max="8683" width="11" style="127" customWidth="1"/>
    <col min="8684" max="8684" width="12.42578125" style="127" customWidth="1"/>
    <col min="8685" max="8690" width="0" style="127" hidden="1" customWidth="1"/>
    <col min="8691" max="8691" width="1.42578125" style="127" customWidth="1"/>
    <col min="8692" max="8694" width="0" style="127" hidden="1" customWidth="1"/>
    <col min="8695" max="8695" width="1.28515625" style="127" customWidth="1"/>
    <col min="8696" max="8698" width="10.7109375" style="127" customWidth="1"/>
    <col min="8699" max="8699" width="2.140625" style="127" customWidth="1"/>
    <col min="8700" max="8700" width="11.140625" style="127" customWidth="1"/>
    <col min="8701" max="8701" width="13.42578125" style="127" customWidth="1"/>
    <col min="8702" max="8702" width="10" style="127" customWidth="1"/>
    <col min="8703" max="8703" width="14.140625" style="127" customWidth="1"/>
    <col min="8704" max="8704" width="9.5703125" style="127" bestFit="1" customWidth="1"/>
    <col min="8705" max="8917" width="9.140625" style="127"/>
    <col min="8918" max="8918" width="3.42578125" style="127" customWidth="1"/>
    <col min="8919" max="8919" width="4.42578125" style="127" customWidth="1"/>
    <col min="8920" max="8920" width="32" style="127" customWidth="1"/>
    <col min="8921" max="8921" width="10.42578125" style="127" customWidth="1"/>
    <col min="8922" max="8922" width="15.85546875" style="127" customWidth="1"/>
    <col min="8923" max="8923" width="14.42578125" style="127" customWidth="1"/>
    <col min="8924" max="8924" width="13" style="127" customWidth="1"/>
    <col min="8925" max="8925" width="14.85546875" style="127" customWidth="1"/>
    <col min="8926" max="8926" width="15.85546875" style="127" customWidth="1"/>
    <col min="8927" max="8927" width="16.5703125" style="127" customWidth="1"/>
    <col min="8928" max="8928" width="15" style="127" customWidth="1"/>
    <col min="8929" max="8929" width="13" style="127" customWidth="1"/>
    <col min="8930" max="8930" width="12.5703125" style="127" customWidth="1"/>
    <col min="8931" max="8931" width="15.42578125" style="127" customWidth="1"/>
    <col min="8932" max="8932" width="13.140625" style="127" customWidth="1"/>
    <col min="8933" max="8933" width="14" style="127" customWidth="1"/>
    <col min="8934" max="8934" width="18.28515625" style="127" customWidth="1"/>
    <col min="8935" max="8935" width="1.28515625" style="127" customWidth="1"/>
    <col min="8936" max="8936" width="11" style="127" customWidth="1"/>
    <col min="8937" max="8937" width="11.7109375" style="127" customWidth="1"/>
    <col min="8938" max="8939" width="11" style="127" customWidth="1"/>
    <col min="8940" max="8940" width="12.42578125" style="127" customWidth="1"/>
    <col min="8941" max="8946" width="0" style="127" hidden="1" customWidth="1"/>
    <col min="8947" max="8947" width="1.42578125" style="127" customWidth="1"/>
    <col min="8948" max="8950" width="0" style="127" hidden="1" customWidth="1"/>
    <col min="8951" max="8951" width="1.28515625" style="127" customWidth="1"/>
    <col min="8952" max="8954" width="10.7109375" style="127" customWidth="1"/>
    <col min="8955" max="8955" width="2.140625" style="127" customWidth="1"/>
    <col min="8956" max="8956" width="11.140625" style="127" customWidth="1"/>
    <col min="8957" max="8957" width="13.42578125" style="127" customWidth="1"/>
    <col min="8958" max="8958" width="10" style="127" customWidth="1"/>
    <col min="8959" max="8959" width="14.140625" style="127" customWidth="1"/>
    <col min="8960" max="8960" width="9.5703125" style="127" bestFit="1" customWidth="1"/>
    <col min="8961" max="9173" width="9.140625" style="127"/>
    <col min="9174" max="9174" width="3.42578125" style="127" customWidth="1"/>
    <col min="9175" max="9175" width="4.42578125" style="127" customWidth="1"/>
    <col min="9176" max="9176" width="32" style="127" customWidth="1"/>
    <col min="9177" max="9177" width="10.42578125" style="127" customWidth="1"/>
    <col min="9178" max="9178" width="15.85546875" style="127" customWidth="1"/>
    <col min="9179" max="9179" width="14.42578125" style="127" customWidth="1"/>
    <col min="9180" max="9180" width="13" style="127" customWidth="1"/>
    <col min="9181" max="9181" width="14.85546875" style="127" customWidth="1"/>
    <col min="9182" max="9182" width="15.85546875" style="127" customWidth="1"/>
    <col min="9183" max="9183" width="16.5703125" style="127" customWidth="1"/>
    <col min="9184" max="9184" width="15" style="127" customWidth="1"/>
    <col min="9185" max="9185" width="13" style="127" customWidth="1"/>
    <col min="9186" max="9186" width="12.5703125" style="127" customWidth="1"/>
    <col min="9187" max="9187" width="15.42578125" style="127" customWidth="1"/>
    <col min="9188" max="9188" width="13.140625" style="127" customWidth="1"/>
    <col min="9189" max="9189" width="14" style="127" customWidth="1"/>
    <col min="9190" max="9190" width="18.28515625" style="127" customWidth="1"/>
    <col min="9191" max="9191" width="1.28515625" style="127" customWidth="1"/>
    <col min="9192" max="9192" width="11" style="127" customWidth="1"/>
    <col min="9193" max="9193" width="11.7109375" style="127" customWidth="1"/>
    <col min="9194" max="9195" width="11" style="127" customWidth="1"/>
    <col min="9196" max="9196" width="12.42578125" style="127" customWidth="1"/>
    <col min="9197" max="9202" width="0" style="127" hidden="1" customWidth="1"/>
    <col min="9203" max="9203" width="1.42578125" style="127" customWidth="1"/>
    <col min="9204" max="9206" width="0" style="127" hidden="1" customWidth="1"/>
    <col min="9207" max="9207" width="1.28515625" style="127" customWidth="1"/>
    <col min="9208" max="9210" width="10.7109375" style="127" customWidth="1"/>
    <col min="9211" max="9211" width="2.140625" style="127" customWidth="1"/>
    <col min="9212" max="9212" width="11.140625" style="127" customWidth="1"/>
    <col min="9213" max="9213" width="13.42578125" style="127" customWidth="1"/>
    <col min="9214" max="9214" width="10" style="127" customWidth="1"/>
    <col min="9215" max="9215" width="14.140625" style="127" customWidth="1"/>
    <col min="9216" max="9216" width="9.5703125" style="127" bestFit="1" customWidth="1"/>
    <col min="9217" max="9429" width="9.140625" style="127"/>
    <col min="9430" max="9430" width="3.42578125" style="127" customWidth="1"/>
    <col min="9431" max="9431" width="4.42578125" style="127" customWidth="1"/>
    <col min="9432" max="9432" width="32" style="127" customWidth="1"/>
    <col min="9433" max="9433" width="10.42578125" style="127" customWidth="1"/>
    <col min="9434" max="9434" width="15.85546875" style="127" customWidth="1"/>
    <col min="9435" max="9435" width="14.42578125" style="127" customWidth="1"/>
    <col min="9436" max="9436" width="13" style="127" customWidth="1"/>
    <col min="9437" max="9437" width="14.85546875" style="127" customWidth="1"/>
    <col min="9438" max="9438" width="15.85546875" style="127" customWidth="1"/>
    <col min="9439" max="9439" width="16.5703125" style="127" customWidth="1"/>
    <col min="9440" max="9440" width="15" style="127" customWidth="1"/>
    <col min="9441" max="9441" width="13" style="127" customWidth="1"/>
    <col min="9442" max="9442" width="12.5703125" style="127" customWidth="1"/>
    <col min="9443" max="9443" width="15.42578125" style="127" customWidth="1"/>
    <col min="9444" max="9444" width="13.140625" style="127" customWidth="1"/>
    <col min="9445" max="9445" width="14" style="127" customWidth="1"/>
    <col min="9446" max="9446" width="18.28515625" style="127" customWidth="1"/>
    <col min="9447" max="9447" width="1.28515625" style="127" customWidth="1"/>
    <col min="9448" max="9448" width="11" style="127" customWidth="1"/>
    <col min="9449" max="9449" width="11.7109375" style="127" customWidth="1"/>
    <col min="9450" max="9451" width="11" style="127" customWidth="1"/>
    <col min="9452" max="9452" width="12.42578125" style="127" customWidth="1"/>
    <col min="9453" max="9458" width="0" style="127" hidden="1" customWidth="1"/>
    <col min="9459" max="9459" width="1.42578125" style="127" customWidth="1"/>
    <col min="9460" max="9462" width="0" style="127" hidden="1" customWidth="1"/>
    <col min="9463" max="9463" width="1.28515625" style="127" customWidth="1"/>
    <col min="9464" max="9466" width="10.7109375" style="127" customWidth="1"/>
    <col min="9467" max="9467" width="2.140625" style="127" customWidth="1"/>
    <col min="9468" max="9468" width="11.140625" style="127" customWidth="1"/>
    <col min="9469" max="9469" width="13.42578125" style="127" customWidth="1"/>
    <col min="9470" max="9470" width="10" style="127" customWidth="1"/>
    <col min="9471" max="9471" width="14.140625" style="127" customWidth="1"/>
    <col min="9472" max="9472" width="9.5703125" style="127" bestFit="1" customWidth="1"/>
    <col min="9473" max="9685" width="9.140625" style="127"/>
    <col min="9686" max="9686" width="3.42578125" style="127" customWidth="1"/>
    <col min="9687" max="9687" width="4.42578125" style="127" customWidth="1"/>
    <col min="9688" max="9688" width="32" style="127" customWidth="1"/>
    <col min="9689" max="9689" width="10.42578125" style="127" customWidth="1"/>
    <col min="9690" max="9690" width="15.85546875" style="127" customWidth="1"/>
    <col min="9691" max="9691" width="14.42578125" style="127" customWidth="1"/>
    <col min="9692" max="9692" width="13" style="127" customWidth="1"/>
    <col min="9693" max="9693" width="14.85546875" style="127" customWidth="1"/>
    <col min="9694" max="9694" width="15.85546875" style="127" customWidth="1"/>
    <col min="9695" max="9695" width="16.5703125" style="127" customWidth="1"/>
    <col min="9696" max="9696" width="15" style="127" customWidth="1"/>
    <col min="9697" max="9697" width="13" style="127" customWidth="1"/>
    <col min="9698" max="9698" width="12.5703125" style="127" customWidth="1"/>
    <col min="9699" max="9699" width="15.42578125" style="127" customWidth="1"/>
    <col min="9700" max="9700" width="13.140625" style="127" customWidth="1"/>
    <col min="9701" max="9701" width="14" style="127" customWidth="1"/>
    <col min="9702" max="9702" width="18.28515625" style="127" customWidth="1"/>
    <col min="9703" max="9703" width="1.28515625" style="127" customWidth="1"/>
    <col min="9704" max="9704" width="11" style="127" customWidth="1"/>
    <col min="9705" max="9705" width="11.7109375" style="127" customWidth="1"/>
    <col min="9706" max="9707" width="11" style="127" customWidth="1"/>
    <col min="9708" max="9708" width="12.42578125" style="127" customWidth="1"/>
    <col min="9709" max="9714" width="0" style="127" hidden="1" customWidth="1"/>
    <col min="9715" max="9715" width="1.42578125" style="127" customWidth="1"/>
    <col min="9716" max="9718" width="0" style="127" hidden="1" customWidth="1"/>
    <col min="9719" max="9719" width="1.28515625" style="127" customWidth="1"/>
    <col min="9720" max="9722" width="10.7109375" style="127" customWidth="1"/>
    <col min="9723" max="9723" width="2.140625" style="127" customWidth="1"/>
    <col min="9724" max="9724" width="11.140625" style="127" customWidth="1"/>
    <col min="9725" max="9725" width="13.42578125" style="127" customWidth="1"/>
    <col min="9726" max="9726" width="10" style="127" customWidth="1"/>
    <col min="9727" max="9727" width="14.140625" style="127" customWidth="1"/>
    <col min="9728" max="9728" width="9.5703125" style="127" bestFit="1" customWidth="1"/>
    <col min="9729" max="9941" width="9.140625" style="127"/>
    <col min="9942" max="9942" width="3.42578125" style="127" customWidth="1"/>
    <col min="9943" max="9943" width="4.42578125" style="127" customWidth="1"/>
    <col min="9944" max="9944" width="32" style="127" customWidth="1"/>
    <col min="9945" max="9945" width="10.42578125" style="127" customWidth="1"/>
    <col min="9946" max="9946" width="15.85546875" style="127" customWidth="1"/>
    <col min="9947" max="9947" width="14.42578125" style="127" customWidth="1"/>
    <col min="9948" max="9948" width="13" style="127" customWidth="1"/>
    <col min="9949" max="9949" width="14.85546875" style="127" customWidth="1"/>
    <col min="9950" max="9950" width="15.85546875" style="127" customWidth="1"/>
    <col min="9951" max="9951" width="16.5703125" style="127" customWidth="1"/>
    <col min="9952" max="9952" width="15" style="127" customWidth="1"/>
    <col min="9953" max="9953" width="13" style="127" customWidth="1"/>
    <col min="9954" max="9954" width="12.5703125" style="127" customWidth="1"/>
    <col min="9955" max="9955" width="15.42578125" style="127" customWidth="1"/>
    <col min="9956" max="9956" width="13.140625" style="127" customWidth="1"/>
    <col min="9957" max="9957" width="14" style="127" customWidth="1"/>
    <col min="9958" max="9958" width="18.28515625" style="127" customWidth="1"/>
    <col min="9959" max="9959" width="1.28515625" style="127" customWidth="1"/>
    <col min="9960" max="9960" width="11" style="127" customWidth="1"/>
    <col min="9961" max="9961" width="11.7109375" style="127" customWidth="1"/>
    <col min="9962" max="9963" width="11" style="127" customWidth="1"/>
    <col min="9964" max="9964" width="12.42578125" style="127" customWidth="1"/>
    <col min="9965" max="9970" width="0" style="127" hidden="1" customWidth="1"/>
    <col min="9971" max="9971" width="1.42578125" style="127" customWidth="1"/>
    <col min="9972" max="9974" width="0" style="127" hidden="1" customWidth="1"/>
    <col min="9975" max="9975" width="1.28515625" style="127" customWidth="1"/>
    <col min="9976" max="9978" width="10.7109375" style="127" customWidth="1"/>
    <col min="9979" max="9979" width="2.140625" style="127" customWidth="1"/>
    <col min="9980" max="9980" width="11.140625" style="127" customWidth="1"/>
    <col min="9981" max="9981" width="13.42578125" style="127" customWidth="1"/>
    <col min="9982" max="9982" width="10" style="127" customWidth="1"/>
    <col min="9983" max="9983" width="14.140625" style="127" customWidth="1"/>
    <col min="9984" max="9984" width="9.5703125" style="127" bestFit="1" customWidth="1"/>
    <col min="9985" max="10197" width="9.140625" style="127"/>
    <col min="10198" max="10198" width="3.42578125" style="127" customWidth="1"/>
    <col min="10199" max="10199" width="4.42578125" style="127" customWidth="1"/>
    <col min="10200" max="10200" width="32" style="127" customWidth="1"/>
    <col min="10201" max="10201" width="10.42578125" style="127" customWidth="1"/>
    <col min="10202" max="10202" width="15.85546875" style="127" customWidth="1"/>
    <col min="10203" max="10203" width="14.42578125" style="127" customWidth="1"/>
    <col min="10204" max="10204" width="13" style="127" customWidth="1"/>
    <col min="10205" max="10205" width="14.85546875" style="127" customWidth="1"/>
    <col min="10206" max="10206" width="15.85546875" style="127" customWidth="1"/>
    <col min="10207" max="10207" width="16.5703125" style="127" customWidth="1"/>
    <col min="10208" max="10208" width="15" style="127" customWidth="1"/>
    <col min="10209" max="10209" width="13" style="127" customWidth="1"/>
    <col min="10210" max="10210" width="12.5703125" style="127" customWidth="1"/>
    <col min="10211" max="10211" width="15.42578125" style="127" customWidth="1"/>
    <col min="10212" max="10212" width="13.140625" style="127" customWidth="1"/>
    <col min="10213" max="10213" width="14" style="127" customWidth="1"/>
    <col min="10214" max="10214" width="18.28515625" style="127" customWidth="1"/>
    <col min="10215" max="10215" width="1.28515625" style="127" customWidth="1"/>
    <col min="10216" max="10216" width="11" style="127" customWidth="1"/>
    <col min="10217" max="10217" width="11.7109375" style="127" customWidth="1"/>
    <col min="10218" max="10219" width="11" style="127" customWidth="1"/>
    <col min="10220" max="10220" width="12.42578125" style="127" customWidth="1"/>
    <col min="10221" max="10226" width="0" style="127" hidden="1" customWidth="1"/>
    <col min="10227" max="10227" width="1.42578125" style="127" customWidth="1"/>
    <col min="10228" max="10230" width="0" style="127" hidden="1" customWidth="1"/>
    <col min="10231" max="10231" width="1.28515625" style="127" customWidth="1"/>
    <col min="10232" max="10234" width="10.7109375" style="127" customWidth="1"/>
    <col min="10235" max="10235" width="2.140625" style="127" customWidth="1"/>
    <col min="10236" max="10236" width="11.140625" style="127" customWidth="1"/>
    <col min="10237" max="10237" width="13.42578125" style="127" customWidth="1"/>
    <col min="10238" max="10238" width="10" style="127" customWidth="1"/>
    <col min="10239" max="10239" width="14.140625" style="127" customWidth="1"/>
    <col min="10240" max="10240" width="9.5703125" style="127" bestFit="1" customWidth="1"/>
    <col min="10241" max="10453" width="9.140625" style="127"/>
    <col min="10454" max="10454" width="3.42578125" style="127" customWidth="1"/>
    <col min="10455" max="10455" width="4.42578125" style="127" customWidth="1"/>
    <col min="10456" max="10456" width="32" style="127" customWidth="1"/>
    <col min="10457" max="10457" width="10.42578125" style="127" customWidth="1"/>
    <col min="10458" max="10458" width="15.85546875" style="127" customWidth="1"/>
    <col min="10459" max="10459" width="14.42578125" style="127" customWidth="1"/>
    <col min="10460" max="10460" width="13" style="127" customWidth="1"/>
    <col min="10461" max="10461" width="14.85546875" style="127" customWidth="1"/>
    <col min="10462" max="10462" width="15.85546875" style="127" customWidth="1"/>
    <col min="10463" max="10463" width="16.5703125" style="127" customWidth="1"/>
    <col min="10464" max="10464" width="15" style="127" customWidth="1"/>
    <col min="10465" max="10465" width="13" style="127" customWidth="1"/>
    <col min="10466" max="10466" width="12.5703125" style="127" customWidth="1"/>
    <col min="10467" max="10467" width="15.42578125" style="127" customWidth="1"/>
    <col min="10468" max="10468" width="13.140625" style="127" customWidth="1"/>
    <col min="10469" max="10469" width="14" style="127" customWidth="1"/>
    <col min="10470" max="10470" width="18.28515625" style="127" customWidth="1"/>
    <col min="10471" max="10471" width="1.28515625" style="127" customWidth="1"/>
    <col min="10472" max="10472" width="11" style="127" customWidth="1"/>
    <col min="10473" max="10473" width="11.7109375" style="127" customWidth="1"/>
    <col min="10474" max="10475" width="11" style="127" customWidth="1"/>
    <col min="10476" max="10476" width="12.42578125" style="127" customWidth="1"/>
    <col min="10477" max="10482" width="0" style="127" hidden="1" customWidth="1"/>
    <col min="10483" max="10483" width="1.42578125" style="127" customWidth="1"/>
    <col min="10484" max="10486" width="0" style="127" hidden="1" customWidth="1"/>
    <col min="10487" max="10487" width="1.28515625" style="127" customWidth="1"/>
    <col min="10488" max="10490" width="10.7109375" style="127" customWidth="1"/>
    <col min="10491" max="10491" width="2.140625" style="127" customWidth="1"/>
    <col min="10492" max="10492" width="11.140625" style="127" customWidth="1"/>
    <col min="10493" max="10493" width="13.42578125" style="127" customWidth="1"/>
    <col min="10494" max="10494" width="10" style="127" customWidth="1"/>
    <col min="10495" max="10495" width="14.140625" style="127" customWidth="1"/>
    <col min="10496" max="10496" width="9.5703125" style="127" bestFit="1" customWidth="1"/>
    <col min="10497" max="10709" width="9.140625" style="127"/>
    <col min="10710" max="10710" width="3.42578125" style="127" customWidth="1"/>
    <col min="10711" max="10711" width="4.42578125" style="127" customWidth="1"/>
    <col min="10712" max="10712" width="32" style="127" customWidth="1"/>
    <col min="10713" max="10713" width="10.42578125" style="127" customWidth="1"/>
    <col min="10714" max="10714" width="15.85546875" style="127" customWidth="1"/>
    <col min="10715" max="10715" width="14.42578125" style="127" customWidth="1"/>
    <col min="10716" max="10716" width="13" style="127" customWidth="1"/>
    <col min="10717" max="10717" width="14.85546875" style="127" customWidth="1"/>
    <col min="10718" max="10718" width="15.85546875" style="127" customWidth="1"/>
    <col min="10719" max="10719" width="16.5703125" style="127" customWidth="1"/>
    <col min="10720" max="10720" width="15" style="127" customWidth="1"/>
    <col min="10721" max="10721" width="13" style="127" customWidth="1"/>
    <col min="10722" max="10722" width="12.5703125" style="127" customWidth="1"/>
    <col min="10723" max="10723" width="15.42578125" style="127" customWidth="1"/>
    <col min="10724" max="10724" width="13.140625" style="127" customWidth="1"/>
    <col min="10725" max="10725" width="14" style="127" customWidth="1"/>
    <col min="10726" max="10726" width="18.28515625" style="127" customWidth="1"/>
    <col min="10727" max="10727" width="1.28515625" style="127" customWidth="1"/>
    <col min="10728" max="10728" width="11" style="127" customWidth="1"/>
    <col min="10729" max="10729" width="11.7109375" style="127" customWidth="1"/>
    <col min="10730" max="10731" width="11" style="127" customWidth="1"/>
    <col min="10732" max="10732" width="12.42578125" style="127" customWidth="1"/>
    <col min="10733" max="10738" width="0" style="127" hidden="1" customWidth="1"/>
    <col min="10739" max="10739" width="1.42578125" style="127" customWidth="1"/>
    <col min="10740" max="10742" width="0" style="127" hidden="1" customWidth="1"/>
    <col min="10743" max="10743" width="1.28515625" style="127" customWidth="1"/>
    <col min="10744" max="10746" width="10.7109375" style="127" customWidth="1"/>
    <col min="10747" max="10747" width="2.140625" style="127" customWidth="1"/>
    <col min="10748" max="10748" width="11.140625" style="127" customWidth="1"/>
    <col min="10749" max="10749" width="13.42578125" style="127" customWidth="1"/>
    <col min="10750" max="10750" width="10" style="127" customWidth="1"/>
    <col min="10751" max="10751" width="14.140625" style="127" customWidth="1"/>
    <col min="10752" max="10752" width="9.5703125" style="127" bestFit="1" customWidth="1"/>
    <col min="10753" max="10965" width="9.140625" style="127"/>
    <col min="10966" max="10966" width="3.42578125" style="127" customWidth="1"/>
    <col min="10967" max="10967" width="4.42578125" style="127" customWidth="1"/>
    <col min="10968" max="10968" width="32" style="127" customWidth="1"/>
    <col min="10969" max="10969" width="10.42578125" style="127" customWidth="1"/>
    <col min="10970" max="10970" width="15.85546875" style="127" customWidth="1"/>
    <col min="10971" max="10971" width="14.42578125" style="127" customWidth="1"/>
    <col min="10972" max="10972" width="13" style="127" customWidth="1"/>
    <col min="10973" max="10973" width="14.85546875" style="127" customWidth="1"/>
    <col min="10974" max="10974" width="15.85546875" style="127" customWidth="1"/>
    <col min="10975" max="10975" width="16.5703125" style="127" customWidth="1"/>
    <col min="10976" max="10976" width="15" style="127" customWidth="1"/>
    <col min="10977" max="10977" width="13" style="127" customWidth="1"/>
    <col min="10978" max="10978" width="12.5703125" style="127" customWidth="1"/>
    <col min="10979" max="10979" width="15.42578125" style="127" customWidth="1"/>
    <col min="10980" max="10980" width="13.140625" style="127" customWidth="1"/>
    <col min="10981" max="10981" width="14" style="127" customWidth="1"/>
    <col min="10982" max="10982" width="18.28515625" style="127" customWidth="1"/>
    <col min="10983" max="10983" width="1.28515625" style="127" customWidth="1"/>
    <col min="10984" max="10984" width="11" style="127" customWidth="1"/>
    <col min="10985" max="10985" width="11.7109375" style="127" customWidth="1"/>
    <col min="10986" max="10987" width="11" style="127" customWidth="1"/>
    <col min="10988" max="10988" width="12.42578125" style="127" customWidth="1"/>
    <col min="10989" max="10994" width="0" style="127" hidden="1" customWidth="1"/>
    <col min="10995" max="10995" width="1.42578125" style="127" customWidth="1"/>
    <col min="10996" max="10998" width="0" style="127" hidden="1" customWidth="1"/>
    <col min="10999" max="10999" width="1.28515625" style="127" customWidth="1"/>
    <col min="11000" max="11002" width="10.7109375" style="127" customWidth="1"/>
    <col min="11003" max="11003" width="2.140625" style="127" customWidth="1"/>
    <col min="11004" max="11004" width="11.140625" style="127" customWidth="1"/>
    <col min="11005" max="11005" width="13.42578125" style="127" customWidth="1"/>
    <col min="11006" max="11006" width="10" style="127" customWidth="1"/>
    <col min="11007" max="11007" width="14.140625" style="127" customWidth="1"/>
    <col min="11008" max="11008" width="9.5703125" style="127" bestFit="1" customWidth="1"/>
    <col min="11009" max="11221" width="9.140625" style="127"/>
    <col min="11222" max="11222" width="3.42578125" style="127" customWidth="1"/>
    <col min="11223" max="11223" width="4.42578125" style="127" customWidth="1"/>
    <col min="11224" max="11224" width="32" style="127" customWidth="1"/>
    <col min="11225" max="11225" width="10.42578125" style="127" customWidth="1"/>
    <col min="11226" max="11226" width="15.85546875" style="127" customWidth="1"/>
    <col min="11227" max="11227" width="14.42578125" style="127" customWidth="1"/>
    <col min="11228" max="11228" width="13" style="127" customWidth="1"/>
    <col min="11229" max="11229" width="14.85546875" style="127" customWidth="1"/>
    <col min="11230" max="11230" width="15.85546875" style="127" customWidth="1"/>
    <col min="11231" max="11231" width="16.5703125" style="127" customWidth="1"/>
    <col min="11232" max="11232" width="15" style="127" customWidth="1"/>
    <col min="11233" max="11233" width="13" style="127" customWidth="1"/>
    <col min="11234" max="11234" width="12.5703125" style="127" customWidth="1"/>
    <col min="11235" max="11235" width="15.42578125" style="127" customWidth="1"/>
    <col min="11236" max="11236" width="13.140625" style="127" customWidth="1"/>
    <col min="11237" max="11237" width="14" style="127" customWidth="1"/>
    <col min="11238" max="11238" width="18.28515625" style="127" customWidth="1"/>
    <col min="11239" max="11239" width="1.28515625" style="127" customWidth="1"/>
    <col min="11240" max="11240" width="11" style="127" customWidth="1"/>
    <col min="11241" max="11241" width="11.7109375" style="127" customWidth="1"/>
    <col min="11242" max="11243" width="11" style="127" customWidth="1"/>
    <col min="11244" max="11244" width="12.42578125" style="127" customWidth="1"/>
    <col min="11245" max="11250" width="0" style="127" hidden="1" customWidth="1"/>
    <col min="11251" max="11251" width="1.42578125" style="127" customWidth="1"/>
    <col min="11252" max="11254" width="0" style="127" hidden="1" customWidth="1"/>
    <col min="11255" max="11255" width="1.28515625" style="127" customWidth="1"/>
    <col min="11256" max="11258" width="10.7109375" style="127" customWidth="1"/>
    <col min="11259" max="11259" width="2.140625" style="127" customWidth="1"/>
    <col min="11260" max="11260" width="11.140625" style="127" customWidth="1"/>
    <col min="11261" max="11261" width="13.42578125" style="127" customWidth="1"/>
    <col min="11262" max="11262" width="10" style="127" customWidth="1"/>
    <col min="11263" max="11263" width="14.140625" style="127" customWidth="1"/>
    <col min="11264" max="11264" width="9.5703125" style="127" bestFit="1" customWidth="1"/>
    <col min="11265" max="11477" width="9.140625" style="127"/>
    <col min="11478" max="11478" width="3.42578125" style="127" customWidth="1"/>
    <col min="11479" max="11479" width="4.42578125" style="127" customWidth="1"/>
    <col min="11480" max="11480" width="32" style="127" customWidth="1"/>
    <col min="11481" max="11481" width="10.42578125" style="127" customWidth="1"/>
    <col min="11482" max="11482" width="15.85546875" style="127" customWidth="1"/>
    <col min="11483" max="11483" width="14.42578125" style="127" customWidth="1"/>
    <col min="11484" max="11484" width="13" style="127" customWidth="1"/>
    <col min="11485" max="11485" width="14.85546875" style="127" customWidth="1"/>
    <col min="11486" max="11486" width="15.85546875" style="127" customWidth="1"/>
    <col min="11487" max="11487" width="16.5703125" style="127" customWidth="1"/>
    <col min="11488" max="11488" width="15" style="127" customWidth="1"/>
    <col min="11489" max="11489" width="13" style="127" customWidth="1"/>
    <col min="11490" max="11490" width="12.5703125" style="127" customWidth="1"/>
    <col min="11491" max="11491" width="15.42578125" style="127" customWidth="1"/>
    <col min="11492" max="11492" width="13.140625" style="127" customWidth="1"/>
    <col min="11493" max="11493" width="14" style="127" customWidth="1"/>
    <col min="11494" max="11494" width="18.28515625" style="127" customWidth="1"/>
    <col min="11495" max="11495" width="1.28515625" style="127" customWidth="1"/>
    <col min="11496" max="11496" width="11" style="127" customWidth="1"/>
    <col min="11497" max="11497" width="11.7109375" style="127" customWidth="1"/>
    <col min="11498" max="11499" width="11" style="127" customWidth="1"/>
    <col min="11500" max="11500" width="12.42578125" style="127" customWidth="1"/>
    <col min="11501" max="11506" width="0" style="127" hidden="1" customWidth="1"/>
    <col min="11507" max="11507" width="1.42578125" style="127" customWidth="1"/>
    <col min="11508" max="11510" width="0" style="127" hidden="1" customWidth="1"/>
    <col min="11511" max="11511" width="1.28515625" style="127" customWidth="1"/>
    <col min="11512" max="11514" width="10.7109375" style="127" customWidth="1"/>
    <col min="11515" max="11515" width="2.140625" style="127" customWidth="1"/>
    <col min="11516" max="11516" width="11.140625" style="127" customWidth="1"/>
    <col min="11517" max="11517" width="13.42578125" style="127" customWidth="1"/>
    <col min="11518" max="11518" width="10" style="127" customWidth="1"/>
    <col min="11519" max="11519" width="14.140625" style="127" customWidth="1"/>
    <col min="11520" max="11520" width="9.5703125" style="127" bestFit="1" customWidth="1"/>
    <col min="11521" max="11733" width="9.140625" style="127"/>
    <col min="11734" max="11734" width="3.42578125" style="127" customWidth="1"/>
    <col min="11735" max="11735" width="4.42578125" style="127" customWidth="1"/>
    <col min="11736" max="11736" width="32" style="127" customWidth="1"/>
    <col min="11737" max="11737" width="10.42578125" style="127" customWidth="1"/>
    <col min="11738" max="11738" width="15.85546875" style="127" customWidth="1"/>
    <col min="11739" max="11739" width="14.42578125" style="127" customWidth="1"/>
    <col min="11740" max="11740" width="13" style="127" customWidth="1"/>
    <col min="11741" max="11741" width="14.85546875" style="127" customWidth="1"/>
    <col min="11742" max="11742" width="15.85546875" style="127" customWidth="1"/>
    <col min="11743" max="11743" width="16.5703125" style="127" customWidth="1"/>
    <col min="11744" max="11744" width="15" style="127" customWidth="1"/>
    <col min="11745" max="11745" width="13" style="127" customWidth="1"/>
    <col min="11746" max="11746" width="12.5703125" style="127" customWidth="1"/>
    <col min="11747" max="11747" width="15.42578125" style="127" customWidth="1"/>
    <col min="11748" max="11748" width="13.140625" style="127" customWidth="1"/>
    <col min="11749" max="11749" width="14" style="127" customWidth="1"/>
    <col min="11750" max="11750" width="18.28515625" style="127" customWidth="1"/>
    <col min="11751" max="11751" width="1.28515625" style="127" customWidth="1"/>
    <col min="11752" max="11752" width="11" style="127" customWidth="1"/>
    <col min="11753" max="11753" width="11.7109375" style="127" customWidth="1"/>
    <col min="11754" max="11755" width="11" style="127" customWidth="1"/>
    <col min="11756" max="11756" width="12.42578125" style="127" customWidth="1"/>
    <col min="11757" max="11762" width="0" style="127" hidden="1" customWidth="1"/>
    <col min="11763" max="11763" width="1.42578125" style="127" customWidth="1"/>
    <col min="11764" max="11766" width="0" style="127" hidden="1" customWidth="1"/>
    <col min="11767" max="11767" width="1.28515625" style="127" customWidth="1"/>
    <col min="11768" max="11770" width="10.7109375" style="127" customWidth="1"/>
    <col min="11771" max="11771" width="2.140625" style="127" customWidth="1"/>
    <col min="11772" max="11772" width="11.140625" style="127" customWidth="1"/>
    <col min="11773" max="11773" width="13.42578125" style="127" customWidth="1"/>
    <col min="11774" max="11774" width="10" style="127" customWidth="1"/>
    <col min="11775" max="11775" width="14.140625" style="127" customWidth="1"/>
    <col min="11776" max="11776" width="9.5703125" style="127" bestFit="1" customWidth="1"/>
    <col min="11777" max="11989" width="9.140625" style="127"/>
    <col min="11990" max="11990" width="3.42578125" style="127" customWidth="1"/>
    <col min="11991" max="11991" width="4.42578125" style="127" customWidth="1"/>
    <col min="11992" max="11992" width="32" style="127" customWidth="1"/>
    <col min="11993" max="11993" width="10.42578125" style="127" customWidth="1"/>
    <col min="11994" max="11994" width="15.85546875" style="127" customWidth="1"/>
    <col min="11995" max="11995" width="14.42578125" style="127" customWidth="1"/>
    <col min="11996" max="11996" width="13" style="127" customWidth="1"/>
    <col min="11997" max="11997" width="14.85546875" style="127" customWidth="1"/>
    <col min="11998" max="11998" width="15.85546875" style="127" customWidth="1"/>
    <col min="11999" max="11999" width="16.5703125" style="127" customWidth="1"/>
    <col min="12000" max="12000" width="15" style="127" customWidth="1"/>
    <col min="12001" max="12001" width="13" style="127" customWidth="1"/>
    <col min="12002" max="12002" width="12.5703125" style="127" customWidth="1"/>
    <col min="12003" max="12003" width="15.42578125" style="127" customWidth="1"/>
    <col min="12004" max="12004" width="13.140625" style="127" customWidth="1"/>
    <col min="12005" max="12005" width="14" style="127" customWidth="1"/>
    <col min="12006" max="12006" width="18.28515625" style="127" customWidth="1"/>
    <col min="12007" max="12007" width="1.28515625" style="127" customWidth="1"/>
    <col min="12008" max="12008" width="11" style="127" customWidth="1"/>
    <col min="12009" max="12009" width="11.7109375" style="127" customWidth="1"/>
    <col min="12010" max="12011" width="11" style="127" customWidth="1"/>
    <col min="12012" max="12012" width="12.42578125" style="127" customWidth="1"/>
    <col min="12013" max="12018" width="0" style="127" hidden="1" customWidth="1"/>
    <col min="12019" max="12019" width="1.42578125" style="127" customWidth="1"/>
    <col min="12020" max="12022" width="0" style="127" hidden="1" customWidth="1"/>
    <col min="12023" max="12023" width="1.28515625" style="127" customWidth="1"/>
    <col min="12024" max="12026" width="10.7109375" style="127" customWidth="1"/>
    <col min="12027" max="12027" width="2.140625" style="127" customWidth="1"/>
    <col min="12028" max="12028" width="11.140625" style="127" customWidth="1"/>
    <col min="12029" max="12029" width="13.42578125" style="127" customWidth="1"/>
    <col min="12030" max="12030" width="10" style="127" customWidth="1"/>
    <col min="12031" max="12031" width="14.140625" style="127" customWidth="1"/>
    <col min="12032" max="12032" width="9.5703125" style="127" bestFit="1" customWidth="1"/>
    <col min="12033" max="12245" width="9.140625" style="127"/>
    <col min="12246" max="12246" width="3.42578125" style="127" customWidth="1"/>
    <col min="12247" max="12247" width="4.42578125" style="127" customWidth="1"/>
    <col min="12248" max="12248" width="32" style="127" customWidth="1"/>
    <col min="12249" max="12249" width="10.42578125" style="127" customWidth="1"/>
    <col min="12250" max="12250" width="15.85546875" style="127" customWidth="1"/>
    <col min="12251" max="12251" width="14.42578125" style="127" customWidth="1"/>
    <col min="12252" max="12252" width="13" style="127" customWidth="1"/>
    <col min="12253" max="12253" width="14.85546875" style="127" customWidth="1"/>
    <col min="12254" max="12254" width="15.85546875" style="127" customWidth="1"/>
    <col min="12255" max="12255" width="16.5703125" style="127" customWidth="1"/>
    <col min="12256" max="12256" width="15" style="127" customWidth="1"/>
    <col min="12257" max="12257" width="13" style="127" customWidth="1"/>
    <col min="12258" max="12258" width="12.5703125" style="127" customWidth="1"/>
    <col min="12259" max="12259" width="15.42578125" style="127" customWidth="1"/>
    <col min="12260" max="12260" width="13.140625" style="127" customWidth="1"/>
    <col min="12261" max="12261" width="14" style="127" customWidth="1"/>
    <col min="12262" max="12262" width="18.28515625" style="127" customWidth="1"/>
    <col min="12263" max="12263" width="1.28515625" style="127" customWidth="1"/>
    <col min="12264" max="12264" width="11" style="127" customWidth="1"/>
    <col min="12265" max="12265" width="11.7109375" style="127" customWidth="1"/>
    <col min="12266" max="12267" width="11" style="127" customWidth="1"/>
    <col min="12268" max="12268" width="12.42578125" style="127" customWidth="1"/>
    <col min="12269" max="12274" width="0" style="127" hidden="1" customWidth="1"/>
    <col min="12275" max="12275" width="1.42578125" style="127" customWidth="1"/>
    <col min="12276" max="12278" width="0" style="127" hidden="1" customWidth="1"/>
    <col min="12279" max="12279" width="1.28515625" style="127" customWidth="1"/>
    <col min="12280" max="12282" width="10.7109375" style="127" customWidth="1"/>
    <col min="12283" max="12283" width="2.140625" style="127" customWidth="1"/>
    <col min="12284" max="12284" width="11.140625" style="127" customWidth="1"/>
    <col min="12285" max="12285" width="13.42578125" style="127" customWidth="1"/>
    <col min="12286" max="12286" width="10" style="127" customWidth="1"/>
    <col min="12287" max="12287" width="14.140625" style="127" customWidth="1"/>
    <col min="12288" max="12288" width="9.5703125" style="127" bestFit="1" customWidth="1"/>
    <col min="12289" max="12501" width="9.140625" style="127"/>
    <col min="12502" max="12502" width="3.42578125" style="127" customWidth="1"/>
    <col min="12503" max="12503" width="4.42578125" style="127" customWidth="1"/>
    <col min="12504" max="12504" width="32" style="127" customWidth="1"/>
    <col min="12505" max="12505" width="10.42578125" style="127" customWidth="1"/>
    <col min="12506" max="12506" width="15.85546875" style="127" customWidth="1"/>
    <col min="12507" max="12507" width="14.42578125" style="127" customWidth="1"/>
    <col min="12508" max="12508" width="13" style="127" customWidth="1"/>
    <col min="12509" max="12509" width="14.85546875" style="127" customWidth="1"/>
    <col min="12510" max="12510" width="15.85546875" style="127" customWidth="1"/>
    <col min="12511" max="12511" width="16.5703125" style="127" customWidth="1"/>
    <col min="12512" max="12512" width="15" style="127" customWidth="1"/>
    <col min="12513" max="12513" width="13" style="127" customWidth="1"/>
    <col min="12514" max="12514" width="12.5703125" style="127" customWidth="1"/>
    <col min="12515" max="12515" width="15.42578125" style="127" customWidth="1"/>
    <col min="12516" max="12516" width="13.140625" style="127" customWidth="1"/>
    <col min="12517" max="12517" width="14" style="127" customWidth="1"/>
    <col min="12518" max="12518" width="18.28515625" style="127" customWidth="1"/>
    <col min="12519" max="12519" width="1.28515625" style="127" customWidth="1"/>
    <col min="12520" max="12520" width="11" style="127" customWidth="1"/>
    <col min="12521" max="12521" width="11.7109375" style="127" customWidth="1"/>
    <col min="12522" max="12523" width="11" style="127" customWidth="1"/>
    <col min="12524" max="12524" width="12.42578125" style="127" customWidth="1"/>
    <col min="12525" max="12530" width="0" style="127" hidden="1" customWidth="1"/>
    <col min="12531" max="12531" width="1.42578125" style="127" customWidth="1"/>
    <col min="12532" max="12534" width="0" style="127" hidden="1" customWidth="1"/>
    <col min="12535" max="12535" width="1.28515625" style="127" customWidth="1"/>
    <col min="12536" max="12538" width="10.7109375" style="127" customWidth="1"/>
    <col min="12539" max="12539" width="2.140625" style="127" customWidth="1"/>
    <col min="12540" max="12540" width="11.140625" style="127" customWidth="1"/>
    <col min="12541" max="12541" width="13.42578125" style="127" customWidth="1"/>
    <col min="12542" max="12542" width="10" style="127" customWidth="1"/>
    <col min="12543" max="12543" width="14.140625" style="127" customWidth="1"/>
    <col min="12544" max="12544" width="9.5703125" style="127" bestFit="1" customWidth="1"/>
    <col min="12545" max="12757" width="9.140625" style="127"/>
    <col min="12758" max="12758" width="3.42578125" style="127" customWidth="1"/>
    <col min="12759" max="12759" width="4.42578125" style="127" customWidth="1"/>
    <col min="12760" max="12760" width="32" style="127" customWidth="1"/>
    <col min="12761" max="12761" width="10.42578125" style="127" customWidth="1"/>
    <col min="12762" max="12762" width="15.85546875" style="127" customWidth="1"/>
    <col min="12763" max="12763" width="14.42578125" style="127" customWidth="1"/>
    <col min="12764" max="12764" width="13" style="127" customWidth="1"/>
    <col min="12765" max="12765" width="14.85546875" style="127" customWidth="1"/>
    <col min="12766" max="12766" width="15.85546875" style="127" customWidth="1"/>
    <col min="12767" max="12767" width="16.5703125" style="127" customWidth="1"/>
    <col min="12768" max="12768" width="15" style="127" customWidth="1"/>
    <col min="12769" max="12769" width="13" style="127" customWidth="1"/>
    <col min="12770" max="12770" width="12.5703125" style="127" customWidth="1"/>
    <col min="12771" max="12771" width="15.42578125" style="127" customWidth="1"/>
    <col min="12772" max="12772" width="13.140625" style="127" customWidth="1"/>
    <col min="12773" max="12773" width="14" style="127" customWidth="1"/>
    <col min="12774" max="12774" width="18.28515625" style="127" customWidth="1"/>
    <col min="12775" max="12775" width="1.28515625" style="127" customWidth="1"/>
    <col min="12776" max="12776" width="11" style="127" customWidth="1"/>
    <col min="12777" max="12777" width="11.7109375" style="127" customWidth="1"/>
    <col min="12778" max="12779" width="11" style="127" customWidth="1"/>
    <col min="12780" max="12780" width="12.42578125" style="127" customWidth="1"/>
    <col min="12781" max="12786" width="0" style="127" hidden="1" customWidth="1"/>
    <col min="12787" max="12787" width="1.42578125" style="127" customWidth="1"/>
    <col min="12788" max="12790" width="0" style="127" hidden="1" customWidth="1"/>
    <col min="12791" max="12791" width="1.28515625" style="127" customWidth="1"/>
    <col min="12792" max="12794" width="10.7109375" style="127" customWidth="1"/>
    <col min="12795" max="12795" width="2.140625" style="127" customWidth="1"/>
    <col min="12796" max="12796" width="11.140625" style="127" customWidth="1"/>
    <col min="12797" max="12797" width="13.42578125" style="127" customWidth="1"/>
    <col min="12798" max="12798" width="10" style="127" customWidth="1"/>
    <col min="12799" max="12799" width="14.140625" style="127" customWidth="1"/>
    <col min="12800" max="12800" width="9.5703125" style="127" bestFit="1" customWidth="1"/>
    <col min="12801" max="13013" width="9.140625" style="127"/>
    <col min="13014" max="13014" width="3.42578125" style="127" customWidth="1"/>
    <col min="13015" max="13015" width="4.42578125" style="127" customWidth="1"/>
    <col min="13016" max="13016" width="32" style="127" customWidth="1"/>
    <col min="13017" max="13017" width="10.42578125" style="127" customWidth="1"/>
    <col min="13018" max="13018" width="15.85546875" style="127" customWidth="1"/>
    <col min="13019" max="13019" width="14.42578125" style="127" customWidth="1"/>
    <col min="13020" max="13020" width="13" style="127" customWidth="1"/>
    <col min="13021" max="13021" width="14.85546875" style="127" customWidth="1"/>
    <col min="13022" max="13022" width="15.85546875" style="127" customWidth="1"/>
    <col min="13023" max="13023" width="16.5703125" style="127" customWidth="1"/>
    <col min="13024" max="13024" width="15" style="127" customWidth="1"/>
    <col min="13025" max="13025" width="13" style="127" customWidth="1"/>
    <col min="13026" max="13026" width="12.5703125" style="127" customWidth="1"/>
    <col min="13027" max="13027" width="15.42578125" style="127" customWidth="1"/>
    <col min="13028" max="13028" width="13.140625" style="127" customWidth="1"/>
    <col min="13029" max="13029" width="14" style="127" customWidth="1"/>
    <col min="13030" max="13030" width="18.28515625" style="127" customWidth="1"/>
    <col min="13031" max="13031" width="1.28515625" style="127" customWidth="1"/>
    <col min="13032" max="13032" width="11" style="127" customWidth="1"/>
    <col min="13033" max="13033" width="11.7109375" style="127" customWidth="1"/>
    <col min="13034" max="13035" width="11" style="127" customWidth="1"/>
    <col min="13036" max="13036" width="12.42578125" style="127" customWidth="1"/>
    <col min="13037" max="13042" width="0" style="127" hidden="1" customWidth="1"/>
    <col min="13043" max="13043" width="1.42578125" style="127" customWidth="1"/>
    <col min="13044" max="13046" width="0" style="127" hidden="1" customWidth="1"/>
    <col min="13047" max="13047" width="1.28515625" style="127" customWidth="1"/>
    <col min="13048" max="13050" width="10.7109375" style="127" customWidth="1"/>
    <col min="13051" max="13051" width="2.140625" style="127" customWidth="1"/>
    <col min="13052" max="13052" width="11.140625" style="127" customWidth="1"/>
    <col min="13053" max="13053" width="13.42578125" style="127" customWidth="1"/>
    <col min="13054" max="13054" width="10" style="127" customWidth="1"/>
    <col min="13055" max="13055" width="14.140625" style="127" customWidth="1"/>
    <col min="13056" max="13056" width="9.5703125" style="127" bestFit="1" customWidth="1"/>
    <col min="13057" max="13269" width="9.140625" style="127"/>
    <col min="13270" max="13270" width="3.42578125" style="127" customWidth="1"/>
    <col min="13271" max="13271" width="4.42578125" style="127" customWidth="1"/>
    <col min="13272" max="13272" width="32" style="127" customWidth="1"/>
    <col min="13273" max="13273" width="10.42578125" style="127" customWidth="1"/>
    <col min="13274" max="13274" width="15.85546875" style="127" customWidth="1"/>
    <col min="13275" max="13275" width="14.42578125" style="127" customWidth="1"/>
    <col min="13276" max="13276" width="13" style="127" customWidth="1"/>
    <col min="13277" max="13277" width="14.85546875" style="127" customWidth="1"/>
    <col min="13278" max="13278" width="15.85546875" style="127" customWidth="1"/>
    <col min="13279" max="13279" width="16.5703125" style="127" customWidth="1"/>
    <col min="13280" max="13280" width="15" style="127" customWidth="1"/>
    <col min="13281" max="13281" width="13" style="127" customWidth="1"/>
    <col min="13282" max="13282" width="12.5703125" style="127" customWidth="1"/>
    <col min="13283" max="13283" width="15.42578125" style="127" customWidth="1"/>
    <col min="13284" max="13284" width="13.140625" style="127" customWidth="1"/>
    <col min="13285" max="13285" width="14" style="127" customWidth="1"/>
    <col min="13286" max="13286" width="18.28515625" style="127" customWidth="1"/>
    <col min="13287" max="13287" width="1.28515625" style="127" customWidth="1"/>
    <col min="13288" max="13288" width="11" style="127" customWidth="1"/>
    <col min="13289" max="13289" width="11.7109375" style="127" customWidth="1"/>
    <col min="13290" max="13291" width="11" style="127" customWidth="1"/>
    <col min="13292" max="13292" width="12.42578125" style="127" customWidth="1"/>
    <col min="13293" max="13298" width="0" style="127" hidden="1" customWidth="1"/>
    <col min="13299" max="13299" width="1.42578125" style="127" customWidth="1"/>
    <col min="13300" max="13302" width="0" style="127" hidden="1" customWidth="1"/>
    <col min="13303" max="13303" width="1.28515625" style="127" customWidth="1"/>
    <col min="13304" max="13306" width="10.7109375" style="127" customWidth="1"/>
    <col min="13307" max="13307" width="2.140625" style="127" customWidth="1"/>
    <col min="13308" max="13308" width="11.140625" style="127" customWidth="1"/>
    <col min="13309" max="13309" width="13.42578125" style="127" customWidth="1"/>
    <col min="13310" max="13310" width="10" style="127" customWidth="1"/>
    <col min="13311" max="13311" width="14.140625" style="127" customWidth="1"/>
    <col min="13312" max="13312" width="9.5703125" style="127" bestFit="1" customWidth="1"/>
    <col min="13313" max="13525" width="9.140625" style="127"/>
    <col min="13526" max="13526" width="3.42578125" style="127" customWidth="1"/>
    <col min="13527" max="13527" width="4.42578125" style="127" customWidth="1"/>
    <col min="13528" max="13528" width="32" style="127" customWidth="1"/>
    <col min="13529" max="13529" width="10.42578125" style="127" customWidth="1"/>
    <col min="13530" max="13530" width="15.85546875" style="127" customWidth="1"/>
    <col min="13531" max="13531" width="14.42578125" style="127" customWidth="1"/>
    <col min="13532" max="13532" width="13" style="127" customWidth="1"/>
    <col min="13533" max="13533" width="14.85546875" style="127" customWidth="1"/>
    <col min="13534" max="13534" width="15.85546875" style="127" customWidth="1"/>
    <col min="13535" max="13535" width="16.5703125" style="127" customWidth="1"/>
    <col min="13536" max="13536" width="15" style="127" customWidth="1"/>
    <col min="13537" max="13537" width="13" style="127" customWidth="1"/>
    <col min="13538" max="13538" width="12.5703125" style="127" customWidth="1"/>
    <col min="13539" max="13539" width="15.42578125" style="127" customWidth="1"/>
    <col min="13540" max="13540" width="13.140625" style="127" customWidth="1"/>
    <col min="13541" max="13541" width="14" style="127" customWidth="1"/>
    <col min="13542" max="13542" width="18.28515625" style="127" customWidth="1"/>
    <col min="13543" max="13543" width="1.28515625" style="127" customWidth="1"/>
    <col min="13544" max="13544" width="11" style="127" customWidth="1"/>
    <col min="13545" max="13545" width="11.7109375" style="127" customWidth="1"/>
    <col min="13546" max="13547" width="11" style="127" customWidth="1"/>
    <col min="13548" max="13548" width="12.42578125" style="127" customWidth="1"/>
    <col min="13549" max="13554" width="0" style="127" hidden="1" customWidth="1"/>
    <col min="13555" max="13555" width="1.42578125" style="127" customWidth="1"/>
    <col min="13556" max="13558" width="0" style="127" hidden="1" customWidth="1"/>
    <col min="13559" max="13559" width="1.28515625" style="127" customWidth="1"/>
    <col min="13560" max="13562" width="10.7109375" style="127" customWidth="1"/>
    <col min="13563" max="13563" width="2.140625" style="127" customWidth="1"/>
    <col min="13564" max="13564" width="11.140625" style="127" customWidth="1"/>
    <col min="13565" max="13565" width="13.42578125" style="127" customWidth="1"/>
    <col min="13566" max="13566" width="10" style="127" customWidth="1"/>
    <col min="13567" max="13567" width="14.140625" style="127" customWidth="1"/>
    <col min="13568" max="13568" width="9.5703125" style="127" bestFit="1" customWidth="1"/>
    <col min="13569" max="13781" width="9.140625" style="127"/>
    <col min="13782" max="13782" width="3.42578125" style="127" customWidth="1"/>
    <col min="13783" max="13783" width="4.42578125" style="127" customWidth="1"/>
    <col min="13784" max="13784" width="32" style="127" customWidth="1"/>
    <col min="13785" max="13785" width="10.42578125" style="127" customWidth="1"/>
    <col min="13786" max="13786" width="15.85546875" style="127" customWidth="1"/>
    <col min="13787" max="13787" width="14.42578125" style="127" customWidth="1"/>
    <col min="13788" max="13788" width="13" style="127" customWidth="1"/>
    <col min="13789" max="13789" width="14.85546875" style="127" customWidth="1"/>
    <col min="13790" max="13790" width="15.85546875" style="127" customWidth="1"/>
    <col min="13791" max="13791" width="16.5703125" style="127" customWidth="1"/>
    <col min="13792" max="13792" width="15" style="127" customWidth="1"/>
    <col min="13793" max="13793" width="13" style="127" customWidth="1"/>
    <col min="13794" max="13794" width="12.5703125" style="127" customWidth="1"/>
    <col min="13795" max="13795" width="15.42578125" style="127" customWidth="1"/>
    <col min="13796" max="13796" width="13.140625" style="127" customWidth="1"/>
    <col min="13797" max="13797" width="14" style="127" customWidth="1"/>
    <col min="13798" max="13798" width="18.28515625" style="127" customWidth="1"/>
    <col min="13799" max="13799" width="1.28515625" style="127" customWidth="1"/>
    <col min="13800" max="13800" width="11" style="127" customWidth="1"/>
    <col min="13801" max="13801" width="11.7109375" style="127" customWidth="1"/>
    <col min="13802" max="13803" width="11" style="127" customWidth="1"/>
    <col min="13804" max="13804" width="12.42578125" style="127" customWidth="1"/>
    <col min="13805" max="13810" width="0" style="127" hidden="1" customWidth="1"/>
    <col min="13811" max="13811" width="1.42578125" style="127" customWidth="1"/>
    <col min="13812" max="13814" width="0" style="127" hidden="1" customWidth="1"/>
    <col min="13815" max="13815" width="1.28515625" style="127" customWidth="1"/>
    <col min="13816" max="13818" width="10.7109375" style="127" customWidth="1"/>
    <col min="13819" max="13819" width="2.140625" style="127" customWidth="1"/>
    <col min="13820" max="13820" width="11.140625" style="127" customWidth="1"/>
    <col min="13821" max="13821" width="13.42578125" style="127" customWidth="1"/>
    <col min="13822" max="13822" width="10" style="127" customWidth="1"/>
    <col min="13823" max="13823" width="14.140625" style="127" customWidth="1"/>
    <col min="13824" max="13824" width="9.5703125" style="127" bestFit="1" customWidth="1"/>
    <col min="13825" max="14037" width="9.140625" style="127"/>
    <col min="14038" max="14038" width="3.42578125" style="127" customWidth="1"/>
    <col min="14039" max="14039" width="4.42578125" style="127" customWidth="1"/>
    <col min="14040" max="14040" width="32" style="127" customWidth="1"/>
    <col min="14041" max="14041" width="10.42578125" style="127" customWidth="1"/>
    <col min="14042" max="14042" width="15.85546875" style="127" customWidth="1"/>
    <col min="14043" max="14043" width="14.42578125" style="127" customWidth="1"/>
    <col min="14044" max="14044" width="13" style="127" customWidth="1"/>
    <col min="14045" max="14045" width="14.85546875" style="127" customWidth="1"/>
    <col min="14046" max="14046" width="15.85546875" style="127" customWidth="1"/>
    <col min="14047" max="14047" width="16.5703125" style="127" customWidth="1"/>
    <col min="14048" max="14048" width="15" style="127" customWidth="1"/>
    <col min="14049" max="14049" width="13" style="127" customWidth="1"/>
    <col min="14050" max="14050" width="12.5703125" style="127" customWidth="1"/>
    <col min="14051" max="14051" width="15.42578125" style="127" customWidth="1"/>
    <col min="14052" max="14052" width="13.140625" style="127" customWidth="1"/>
    <col min="14053" max="14053" width="14" style="127" customWidth="1"/>
    <col min="14054" max="14054" width="18.28515625" style="127" customWidth="1"/>
    <col min="14055" max="14055" width="1.28515625" style="127" customWidth="1"/>
    <col min="14056" max="14056" width="11" style="127" customWidth="1"/>
    <col min="14057" max="14057" width="11.7109375" style="127" customWidth="1"/>
    <col min="14058" max="14059" width="11" style="127" customWidth="1"/>
    <col min="14060" max="14060" width="12.42578125" style="127" customWidth="1"/>
    <col min="14061" max="14066" width="0" style="127" hidden="1" customWidth="1"/>
    <col min="14067" max="14067" width="1.42578125" style="127" customWidth="1"/>
    <col min="14068" max="14070" width="0" style="127" hidden="1" customWidth="1"/>
    <col min="14071" max="14071" width="1.28515625" style="127" customWidth="1"/>
    <col min="14072" max="14074" width="10.7109375" style="127" customWidth="1"/>
    <col min="14075" max="14075" width="2.140625" style="127" customWidth="1"/>
    <col min="14076" max="14076" width="11.140625" style="127" customWidth="1"/>
    <col min="14077" max="14077" width="13.42578125" style="127" customWidth="1"/>
    <col min="14078" max="14078" width="10" style="127" customWidth="1"/>
    <col min="14079" max="14079" width="14.140625" style="127" customWidth="1"/>
    <col min="14080" max="14080" width="9.5703125" style="127" bestFit="1" customWidth="1"/>
    <col min="14081" max="14293" width="9.140625" style="127"/>
    <col min="14294" max="14294" width="3.42578125" style="127" customWidth="1"/>
    <col min="14295" max="14295" width="4.42578125" style="127" customWidth="1"/>
    <col min="14296" max="14296" width="32" style="127" customWidth="1"/>
    <col min="14297" max="14297" width="10.42578125" style="127" customWidth="1"/>
    <col min="14298" max="14298" width="15.85546875" style="127" customWidth="1"/>
    <col min="14299" max="14299" width="14.42578125" style="127" customWidth="1"/>
    <col min="14300" max="14300" width="13" style="127" customWidth="1"/>
    <col min="14301" max="14301" width="14.85546875" style="127" customWidth="1"/>
    <col min="14302" max="14302" width="15.85546875" style="127" customWidth="1"/>
    <col min="14303" max="14303" width="16.5703125" style="127" customWidth="1"/>
    <col min="14304" max="14304" width="15" style="127" customWidth="1"/>
    <col min="14305" max="14305" width="13" style="127" customWidth="1"/>
    <col min="14306" max="14306" width="12.5703125" style="127" customWidth="1"/>
    <col min="14307" max="14307" width="15.42578125" style="127" customWidth="1"/>
    <col min="14308" max="14308" width="13.140625" style="127" customWidth="1"/>
    <col min="14309" max="14309" width="14" style="127" customWidth="1"/>
    <col min="14310" max="14310" width="18.28515625" style="127" customWidth="1"/>
    <col min="14311" max="14311" width="1.28515625" style="127" customWidth="1"/>
    <col min="14312" max="14312" width="11" style="127" customWidth="1"/>
    <col min="14313" max="14313" width="11.7109375" style="127" customWidth="1"/>
    <col min="14314" max="14315" width="11" style="127" customWidth="1"/>
    <col min="14316" max="14316" width="12.42578125" style="127" customWidth="1"/>
    <col min="14317" max="14322" width="0" style="127" hidden="1" customWidth="1"/>
    <col min="14323" max="14323" width="1.42578125" style="127" customWidth="1"/>
    <col min="14324" max="14326" width="0" style="127" hidden="1" customWidth="1"/>
    <col min="14327" max="14327" width="1.28515625" style="127" customWidth="1"/>
    <col min="14328" max="14330" width="10.7109375" style="127" customWidth="1"/>
    <col min="14331" max="14331" width="2.140625" style="127" customWidth="1"/>
    <col min="14332" max="14332" width="11.140625" style="127" customWidth="1"/>
    <col min="14333" max="14333" width="13.42578125" style="127" customWidth="1"/>
    <col min="14334" max="14334" width="10" style="127" customWidth="1"/>
    <col min="14335" max="14335" width="14.140625" style="127" customWidth="1"/>
    <col min="14336" max="14336" width="9.5703125" style="127" bestFit="1" customWidth="1"/>
    <col min="14337" max="14549" width="9.140625" style="127"/>
    <col min="14550" max="14550" width="3.42578125" style="127" customWidth="1"/>
    <col min="14551" max="14551" width="4.42578125" style="127" customWidth="1"/>
    <col min="14552" max="14552" width="32" style="127" customWidth="1"/>
    <col min="14553" max="14553" width="10.42578125" style="127" customWidth="1"/>
    <col min="14554" max="14554" width="15.85546875" style="127" customWidth="1"/>
    <col min="14555" max="14555" width="14.42578125" style="127" customWidth="1"/>
    <col min="14556" max="14556" width="13" style="127" customWidth="1"/>
    <col min="14557" max="14557" width="14.85546875" style="127" customWidth="1"/>
    <col min="14558" max="14558" width="15.85546875" style="127" customWidth="1"/>
    <col min="14559" max="14559" width="16.5703125" style="127" customWidth="1"/>
    <col min="14560" max="14560" width="15" style="127" customWidth="1"/>
    <col min="14561" max="14561" width="13" style="127" customWidth="1"/>
    <col min="14562" max="14562" width="12.5703125" style="127" customWidth="1"/>
    <col min="14563" max="14563" width="15.42578125" style="127" customWidth="1"/>
    <col min="14564" max="14564" width="13.140625" style="127" customWidth="1"/>
    <col min="14565" max="14565" width="14" style="127" customWidth="1"/>
    <col min="14566" max="14566" width="18.28515625" style="127" customWidth="1"/>
    <col min="14567" max="14567" width="1.28515625" style="127" customWidth="1"/>
    <col min="14568" max="14568" width="11" style="127" customWidth="1"/>
    <col min="14569" max="14569" width="11.7109375" style="127" customWidth="1"/>
    <col min="14570" max="14571" width="11" style="127" customWidth="1"/>
    <col min="14572" max="14572" width="12.42578125" style="127" customWidth="1"/>
    <col min="14573" max="14578" width="0" style="127" hidden="1" customWidth="1"/>
    <col min="14579" max="14579" width="1.42578125" style="127" customWidth="1"/>
    <col min="14580" max="14582" width="0" style="127" hidden="1" customWidth="1"/>
    <col min="14583" max="14583" width="1.28515625" style="127" customWidth="1"/>
    <col min="14584" max="14586" width="10.7109375" style="127" customWidth="1"/>
    <col min="14587" max="14587" width="2.140625" style="127" customWidth="1"/>
    <col min="14588" max="14588" width="11.140625" style="127" customWidth="1"/>
    <col min="14589" max="14589" width="13.42578125" style="127" customWidth="1"/>
    <col min="14590" max="14590" width="10" style="127" customWidth="1"/>
    <col min="14591" max="14591" width="14.140625" style="127" customWidth="1"/>
    <col min="14592" max="14592" width="9.5703125" style="127" bestFit="1" customWidth="1"/>
    <col min="14593" max="14805" width="9.140625" style="127"/>
    <col min="14806" max="14806" width="3.42578125" style="127" customWidth="1"/>
    <col min="14807" max="14807" width="4.42578125" style="127" customWidth="1"/>
    <col min="14808" max="14808" width="32" style="127" customWidth="1"/>
    <col min="14809" max="14809" width="10.42578125" style="127" customWidth="1"/>
    <col min="14810" max="14810" width="15.85546875" style="127" customWidth="1"/>
    <col min="14811" max="14811" width="14.42578125" style="127" customWidth="1"/>
    <col min="14812" max="14812" width="13" style="127" customWidth="1"/>
    <col min="14813" max="14813" width="14.85546875" style="127" customWidth="1"/>
    <col min="14814" max="14814" width="15.85546875" style="127" customWidth="1"/>
    <col min="14815" max="14815" width="16.5703125" style="127" customWidth="1"/>
    <col min="14816" max="14816" width="15" style="127" customWidth="1"/>
    <col min="14817" max="14817" width="13" style="127" customWidth="1"/>
    <col min="14818" max="14818" width="12.5703125" style="127" customWidth="1"/>
    <col min="14819" max="14819" width="15.42578125" style="127" customWidth="1"/>
    <col min="14820" max="14820" width="13.140625" style="127" customWidth="1"/>
    <col min="14821" max="14821" width="14" style="127" customWidth="1"/>
    <col min="14822" max="14822" width="18.28515625" style="127" customWidth="1"/>
    <col min="14823" max="14823" width="1.28515625" style="127" customWidth="1"/>
    <col min="14824" max="14824" width="11" style="127" customWidth="1"/>
    <col min="14825" max="14825" width="11.7109375" style="127" customWidth="1"/>
    <col min="14826" max="14827" width="11" style="127" customWidth="1"/>
    <col min="14828" max="14828" width="12.42578125" style="127" customWidth="1"/>
    <col min="14829" max="14834" width="0" style="127" hidden="1" customWidth="1"/>
    <col min="14835" max="14835" width="1.42578125" style="127" customWidth="1"/>
    <col min="14836" max="14838" width="0" style="127" hidden="1" customWidth="1"/>
    <col min="14839" max="14839" width="1.28515625" style="127" customWidth="1"/>
    <col min="14840" max="14842" width="10.7109375" style="127" customWidth="1"/>
    <col min="14843" max="14843" width="2.140625" style="127" customWidth="1"/>
    <col min="14844" max="14844" width="11.140625" style="127" customWidth="1"/>
    <col min="14845" max="14845" width="13.42578125" style="127" customWidth="1"/>
    <col min="14846" max="14846" width="10" style="127" customWidth="1"/>
    <col min="14847" max="14847" width="14.140625" style="127" customWidth="1"/>
    <col min="14848" max="14848" width="9.5703125" style="127" bestFit="1" customWidth="1"/>
    <col min="14849" max="15061" width="9.140625" style="127"/>
    <col min="15062" max="15062" width="3.42578125" style="127" customWidth="1"/>
    <col min="15063" max="15063" width="4.42578125" style="127" customWidth="1"/>
    <col min="15064" max="15064" width="32" style="127" customWidth="1"/>
    <col min="15065" max="15065" width="10.42578125" style="127" customWidth="1"/>
    <col min="15066" max="15066" width="15.85546875" style="127" customWidth="1"/>
    <col min="15067" max="15067" width="14.42578125" style="127" customWidth="1"/>
    <col min="15068" max="15068" width="13" style="127" customWidth="1"/>
    <col min="15069" max="15069" width="14.85546875" style="127" customWidth="1"/>
    <col min="15070" max="15070" width="15.85546875" style="127" customWidth="1"/>
    <col min="15071" max="15071" width="16.5703125" style="127" customWidth="1"/>
    <col min="15072" max="15072" width="15" style="127" customWidth="1"/>
    <col min="15073" max="15073" width="13" style="127" customWidth="1"/>
    <col min="15074" max="15074" width="12.5703125" style="127" customWidth="1"/>
    <col min="15075" max="15075" width="15.42578125" style="127" customWidth="1"/>
    <col min="15076" max="15076" width="13.140625" style="127" customWidth="1"/>
    <col min="15077" max="15077" width="14" style="127" customWidth="1"/>
    <col min="15078" max="15078" width="18.28515625" style="127" customWidth="1"/>
    <col min="15079" max="15079" width="1.28515625" style="127" customWidth="1"/>
    <col min="15080" max="15080" width="11" style="127" customWidth="1"/>
    <col min="15081" max="15081" width="11.7109375" style="127" customWidth="1"/>
    <col min="15082" max="15083" width="11" style="127" customWidth="1"/>
    <col min="15084" max="15084" width="12.42578125" style="127" customWidth="1"/>
    <col min="15085" max="15090" width="0" style="127" hidden="1" customWidth="1"/>
    <col min="15091" max="15091" width="1.42578125" style="127" customWidth="1"/>
    <col min="15092" max="15094" width="0" style="127" hidden="1" customWidth="1"/>
    <col min="15095" max="15095" width="1.28515625" style="127" customWidth="1"/>
    <col min="15096" max="15098" width="10.7109375" style="127" customWidth="1"/>
    <col min="15099" max="15099" width="2.140625" style="127" customWidth="1"/>
    <col min="15100" max="15100" width="11.140625" style="127" customWidth="1"/>
    <col min="15101" max="15101" width="13.42578125" style="127" customWidth="1"/>
    <col min="15102" max="15102" width="10" style="127" customWidth="1"/>
    <col min="15103" max="15103" width="14.140625" style="127" customWidth="1"/>
    <col min="15104" max="15104" width="9.5703125" style="127" bestFit="1" customWidth="1"/>
    <col min="15105" max="15317" width="9.140625" style="127"/>
    <col min="15318" max="15318" width="3.42578125" style="127" customWidth="1"/>
    <col min="15319" max="15319" width="4.42578125" style="127" customWidth="1"/>
    <col min="15320" max="15320" width="32" style="127" customWidth="1"/>
    <col min="15321" max="15321" width="10.42578125" style="127" customWidth="1"/>
    <col min="15322" max="15322" width="15.85546875" style="127" customWidth="1"/>
    <col min="15323" max="15323" width="14.42578125" style="127" customWidth="1"/>
    <col min="15324" max="15324" width="13" style="127" customWidth="1"/>
    <col min="15325" max="15325" width="14.85546875" style="127" customWidth="1"/>
    <col min="15326" max="15326" width="15.85546875" style="127" customWidth="1"/>
    <col min="15327" max="15327" width="16.5703125" style="127" customWidth="1"/>
    <col min="15328" max="15328" width="15" style="127" customWidth="1"/>
    <col min="15329" max="15329" width="13" style="127" customWidth="1"/>
    <col min="15330" max="15330" width="12.5703125" style="127" customWidth="1"/>
    <col min="15331" max="15331" width="15.42578125" style="127" customWidth="1"/>
    <col min="15332" max="15332" width="13.140625" style="127" customWidth="1"/>
    <col min="15333" max="15333" width="14" style="127" customWidth="1"/>
    <col min="15334" max="15334" width="18.28515625" style="127" customWidth="1"/>
    <col min="15335" max="15335" width="1.28515625" style="127" customWidth="1"/>
    <col min="15336" max="15336" width="11" style="127" customWidth="1"/>
    <col min="15337" max="15337" width="11.7109375" style="127" customWidth="1"/>
    <col min="15338" max="15339" width="11" style="127" customWidth="1"/>
    <col min="15340" max="15340" width="12.42578125" style="127" customWidth="1"/>
    <col min="15341" max="15346" width="0" style="127" hidden="1" customWidth="1"/>
    <col min="15347" max="15347" width="1.42578125" style="127" customWidth="1"/>
    <col min="15348" max="15350" width="0" style="127" hidden="1" customWidth="1"/>
    <col min="15351" max="15351" width="1.28515625" style="127" customWidth="1"/>
    <col min="15352" max="15354" width="10.7109375" style="127" customWidth="1"/>
    <col min="15355" max="15355" width="2.140625" style="127" customWidth="1"/>
    <col min="15356" max="15356" width="11.140625" style="127" customWidth="1"/>
    <col min="15357" max="15357" width="13.42578125" style="127" customWidth="1"/>
    <col min="15358" max="15358" width="10" style="127" customWidth="1"/>
    <col min="15359" max="15359" width="14.140625" style="127" customWidth="1"/>
    <col min="15360" max="15360" width="9.5703125" style="127" bestFit="1" customWidth="1"/>
    <col min="15361" max="15573" width="9.140625" style="127"/>
    <col min="15574" max="15574" width="3.42578125" style="127" customWidth="1"/>
    <col min="15575" max="15575" width="4.42578125" style="127" customWidth="1"/>
    <col min="15576" max="15576" width="32" style="127" customWidth="1"/>
    <col min="15577" max="15577" width="10.42578125" style="127" customWidth="1"/>
    <col min="15578" max="15578" width="15.85546875" style="127" customWidth="1"/>
    <col min="15579" max="15579" width="14.42578125" style="127" customWidth="1"/>
    <col min="15580" max="15580" width="13" style="127" customWidth="1"/>
    <col min="15581" max="15581" width="14.85546875" style="127" customWidth="1"/>
    <col min="15582" max="15582" width="15.85546875" style="127" customWidth="1"/>
    <col min="15583" max="15583" width="16.5703125" style="127" customWidth="1"/>
    <col min="15584" max="15584" width="15" style="127" customWidth="1"/>
    <col min="15585" max="15585" width="13" style="127" customWidth="1"/>
    <col min="15586" max="15586" width="12.5703125" style="127" customWidth="1"/>
    <col min="15587" max="15587" width="15.42578125" style="127" customWidth="1"/>
    <col min="15588" max="15588" width="13.140625" style="127" customWidth="1"/>
    <col min="15589" max="15589" width="14" style="127" customWidth="1"/>
    <col min="15590" max="15590" width="18.28515625" style="127" customWidth="1"/>
    <col min="15591" max="15591" width="1.28515625" style="127" customWidth="1"/>
    <col min="15592" max="15592" width="11" style="127" customWidth="1"/>
    <col min="15593" max="15593" width="11.7109375" style="127" customWidth="1"/>
    <col min="15594" max="15595" width="11" style="127" customWidth="1"/>
    <col min="15596" max="15596" width="12.42578125" style="127" customWidth="1"/>
    <col min="15597" max="15602" width="0" style="127" hidden="1" customWidth="1"/>
    <col min="15603" max="15603" width="1.42578125" style="127" customWidth="1"/>
    <col min="15604" max="15606" width="0" style="127" hidden="1" customWidth="1"/>
    <col min="15607" max="15607" width="1.28515625" style="127" customWidth="1"/>
    <col min="15608" max="15610" width="10.7109375" style="127" customWidth="1"/>
    <col min="15611" max="15611" width="2.140625" style="127" customWidth="1"/>
    <col min="15612" max="15612" width="11.140625" style="127" customWidth="1"/>
    <col min="15613" max="15613" width="13.42578125" style="127" customWidth="1"/>
    <col min="15614" max="15614" width="10" style="127" customWidth="1"/>
    <col min="15615" max="15615" width="14.140625" style="127" customWidth="1"/>
    <col min="15616" max="15616" width="9.5703125" style="127" bestFit="1" customWidth="1"/>
    <col min="15617" max="15829" width="9.140625" style="127"/>
    <col min="15830" max="15830" width="3.42578125" style="127" customWidth="1"/>
    <col min="15831" max="15831" width="4.42578125" style="127" customWidth="1"/>
    <col min="15832" max="15832" width="32" style="127" customWidth="1"/>
    <col min="15833" max="15833" width="10.42578125" style="127" customWidth="1"/>
    <col min="15834" max="15834" width="15.85546875" style="127" customWidth="1"/>
    <col min="15835" max="15835" width="14.42578125" style="127" customWidth="1"/>
    <col min="15836" max="15836" width="13" style="127" customWidth="1"/>
    <col min="15837" max="15837" width="14.85546875" style="127" customWidth="1"/>
    <col min="15838" max="15838" width="15.85546875" style="127" customWidth="1"/>
    <col min="15839" max="15839" width="16.5703125" style="127" customWidth="1"/>
    <col min="15840" max="15840" width="15" style="127" customWidth="1"/>
    <col min="15841" max="15841" width="13" style="127" customWidth="1"/>
    <col min="15842" max="15842" width="12.5703125" style="127" customWidth="1"/>
    <col min="15843" max="15843" width="15.42578125" style="127" customWidth="1"/>
    <col min="15844" max="15844" width="13.140625" style="127" customWidth="1"/>
    <col min="15845" max="15845" width="14" style="127" customWidth="1"/>
    <col min="15846" max="15846" width="18.28515625" style="127" customWidth="1"/>
    <col min="15847" max="15847" width="1.28515625" style="127" customWidth="1"/>
    <col min="15848" max="15848" width="11" style="127" customWidth="1"/>
    <col min="15849" max="15849" width="11.7109375" style="127" customWidth="1"/>
    <col min="15850" max="15851" width="11" style="127" customWidth="1"/>
    <col min="15852" max="15852" width="12.42578125" style="127" customWidth="1"/>
    <col min="15853" max="15858" width="0" style="127" hidden="1" customWidth="1"/>
    <col min="15859" max="15859" width="1.42578125" style="127" customWidth="1"/>
    <col min="15860" max="15862" width="0" style="127" hidden="1" customWidth="1"/>
    <col min="15863" max="15863" width="1.28515625" style="127" customWidth="1"/>
    <col min="15864" max="15866" width="10.7109375" style="127" customWidth="1"/>
    <col min="15867" max="15867" width="2.140625" style="127" customWidth="1"/>
    <col min="15868" max="15868" width="11.140625" style="127" customWidth="1"/>
    <col min="15869" max="15869" width="13.42578125" style="127" customWidth="1"/>
    <col min="15870" max="15870" width="10" style="127" customWidth="1"/>
    <col min="15871" max="15871" width="14.140625" style="127" customWidth="1"/>
    <col min="15872" max="15872" width="9.5703125" style="127" bestFit="1" customWidth="1"/>
    <col min="15873" max="16085" width="9.140625" style="127"/>
    <col min="16086" max="16086" width="3.42578125" style="127" customWidth="1"/>
    <col min="16087" max="16087" width="4.42578125" style="127" customWidth="1"/>
    <col min="16088" max="16088" width="32" style="127" customWidth="1"/>
    <col min="16089" max="16089" width="10.42578125" style="127" customWidth="1"/>
    <col min="16090" max="16090" width="15.85546875" style="127" customWidth="1"/>
    <col min="16091" max="16091" width="14.42578125" style="127" customWidth="1"/>
    <col min="16092" max="16092" width="13" style="127" customWidth="1"/>
    <col min="16093" max="16093" width="14.85546875" style="127" customWidth="1"/>
    <col min="16094" max="16094" width="15.85546875" style="127" customWidth="1"/>
    <col min="16095" max="16095" width="16.5703125" style="127" customWidth="1"/>
    <col min="16096" max="16096" width="15" style="127" customWidth="1"/>
    <col min="16097" max="16097" width="13" style="127" customWidth="1"/>
    <col min="16098" max="16098" width="12.5703125" style="127" customWidth="1"/>
    <col min="16099" max="16099" width="15.42578125" style="127" customWidth="1"/>
    <col min="16100" max="16100" width="13.140625" style="127" customWidth="1"/>
    <col min="16101" max="16101" width="14" style="127" customWidth="1"/>
    <col min="16102" max="16102" width="18.28515625" style="127" customWidth="1"/>
    <col min="16103" max="16103" width="1.28515625" style="127" customWidth="1"/>
    <col min="16104" max="16104" width="11" style="127" customWidth="1"/>
    <col min="16105" max="16105" width="11.7109375" style="127" customWidth="1"/>
    <col min="16106" max="16107" width="11" style="127" customWidth="1"/>
    <col min="16108" max="16108" width="12.42578125" style="127" customWidth="1"/>
    <col min="16109" max="16114" width="0" style="127" hidden="1" customWidth="1"/>
    <col min="16115" max="16115" width="1.42578125" style="127" customWidth="1"/>
    <col min="16116" max="16118" width="0" style="127" hidden="1" customWidth="1"/>
    <col min="16119" max="16119" width="1.28515625" style="127" customWidth="1"/>
    <col min="16120" max="16122" width="10.7109375" style="127" customWidth="1"/>
    <col min="16123" max="16123" width="2.140625" style="127" customWidth="1"/>
    <col min="16124" max="16124" width="11.140625" style="127" customWidth="1"/>
    <col min="16125" max="16125" width="13.42578125" style="127" customWidth="1"/>
    <col min="16126" max="16126" width="10" style="127" customWidth="1"/>
    <col min="16127" max="16127" width="14.140625" style="127" customWidth="1"/>
    <col min="16128" max="16128" width="9.5703125" style="127" bestFit="1" customWidth="1"/>
    <col min="16129" max="16384" width="9.140625" style="127"/>
  </cols>
  <sheetData>
    <row r="1" spans="1:6" ht="18.75" customHeight="1">
      <c r="B1" s="507"/>
      <c r="C1" s="507"/>
      <c r="D1" s="507"/>
      <c r="E1" s="507"/>
      <c r="F1" s="447"/>
    </row>
    <row r="2" spans="1:6" ht="18.75">
      <c r="B2" s="507"/>
      <c r="C2" s="507"/>
      <c r="D2" s="507"/>
      <c r="E2" s="507"/>
      <c r="F2" s="447"/>
    </row>
    <row r="3" spans="1:6" ht="19.5" customHeight="1" thickBot="1">
      <c r="B3" s="381"/>
      <c r="C3" s="445"/>
      <c r="D3" s="445"/>
      <c r="E3" s="445"/>
      <c r="F3" s="445"/>
    </row>
    <row r="4" spans="1:6" ht="56.25" customHeight="1">
      <c r="A4" s="516" t="s">
        <v>83</v>
      </c>
      <c r="B4" s="517"/>
      <c r="C4" s="514" t="s">
        <v>2</v>
      </c>
      <c r="D4" s="514" t="s">
        <v>84</v>
      </c>
      <c r="E4" s="514" t="s">
        <v>157</v>
      </c>
      <c r="F4" s="514" t="s">
        <v>158</v>
      </c>
    </row>
    <row r="5" spans="1:6" ht="99.75" customHeight="1" thickBot="1">
      <c r="A5" s="518"/>
      <c r="B5" s="519"/>
      <c r="C5" s="515"/>
      <c r="D5" s="515"/>
      <c r="E5" s="515"/>
      <c r="F5" s="515"/>
    </row>
    <row r="6" spans="1:6" ht="16.5" customHeight="1" thickBot="1">
      <c r="A6" s="512">
        <v>1</v>
      </c>
      <c r="B6" s="513"/>
      <c r="C6" s="406">
        <v>2</v>
      </c>
      <c r="D6" s="406">
        <v>3</v>
      </c>
      <c r="E6" s="406">
        <v>8</v>
      </c>
      <c r="F6" s="406">
        <v>8</v>
      </c>
    </row>
    <row r="7" spans="1:6" ht="21" customHeight="1">
      <c r="A7" s="407">
        <v>1</v>
      </c>
      <c r="B7" s="408"/>
      <c r="C7" s="409" t="s">
        <v>12</v>
      </c>
      <c r="D7" s="410">
        <v>2.2000000000000002</v>
      </c>
      <c r="E7" s="410"/>
      <c r="F7" s="410"/>
    </row>
    <row r="8" spans="1:6" ht="31.5" customHeight="1">
      <c r="A8" s="411"/>
      <c r="B8" s="412">
        <v>1</v>
      </c>
      <c r="C8" s="413" t="s">
        <v>117</v>
      </c>
      <c r="D8" s="189">
        <v>2.2000000000000002</v>
      </c>
      <c r="E8" s="189">
        <v>291623.36</v>
      </c>
      <c r="F8" s="189"/>
    </row>
    <row r="9" spans="1:6" ht="18.75">
      <c r="A9" s="415">
        <v>2</v>
      </c>
      <c r="B9" s="416"/>
      <c r="C9" s="417" t="s">
        <v>14</v>
      </c>
      <c r="D9" s="189">
        <v>2.2000000000000002</v>
      </c>
      <c r="E9" s="189"/>
      <c r="F9" s="189"/>
    </row>
    <row r="10" spans="1:6" s="333" customFormat="1" ht="31.5" customHeight="1">
      <c r="A10" s="411"/>
      <c r="B10" s="412">
        <v>2</v>
      </c>
      <c r="C10" s="413" t="s">
        <v>15</v>
      </c>
      <c r="D10" s="189">
        <v>2.2000000000000002</v>
      </c>
      <c r="E10" s="418">
        <v>268404.09000000003</v>
      </c>
      <c r="F10" s="418"/>
    </row>
    <row r="11" spans="1:6" ht="18.75">
      <c r="A11" s="411"/>
      <c r="B11" s="412">
        <v>3</v>
      </c>
      <c r="C11" s="413" t="s">
        <v>16</v>
      </c>
      <c r="D11" s="189">
        <v>2.2000000000000002</v>
      </c>
      <c r="E11" s="189">
        <v>151896.70000000001</v>
      </c>
      <c r="F11" s="189"/>
    </row>
    <row r="12" spans="1:6" s="333" customFormat="1" ht="15.75" customHeight="1">
      <c r="A12" s="415">
        <v>3</v>
      </c>
      <c r="B12" s="416"/>
      <c r="C12" s="417" t="s">
        <v>17</v>
      </c>
      <c r="D12" s="189">
        <v>2.2000000000000002</v>
      </c>
      <c r="E12" s="189"/>
      <c r="F12" s="189"/>
    </row>
    <row r="13" spans="1:6" ht="18.75">
      <c r="A13" s="411"/>
      <c r="B13" s="412">
        <v>4</v>
      </c>
      <c r="C13" s="413" t="s">
        <v>18</v>
      </c>
      <c r="D13" s="189">
        <v>2.2000000000000002</v>
      </c>
      <c r="E13" s="189">
        <v>193524.12</v>
      </c>
      <c r="F13" s="189"/>
    </row>
    <row r="14" spans="1:6" s="333" customFormat="1" ht="31.5" customHeight="1">
      <c r="A14" s="411"/>
      <c r="B14" s="412">
        <v>5</v>
      </c>
      <c r="C14" s="413" t="s">
        <v>19</v>
      </c>
      <c r="D14" s="189">
        <v>2.2000000000000002</v>
      </c>
      <c r="E14" s="189">
        <v>274504.42</v>
      </c>
      <c r="F14" s="189"/>
    </row>
    <row r="15" spans="1:6" ht="18.75">
      <c r="A15" s="411"/>
      <c r="B15" s="412">
        <v>6</v>
      </c>
      <c r="C15" s="413" t="s">
        <v>20</v>
      </c>
      <c r="D15" s="419">
        <v>2.2000000000000002</v>
      </c>
      <c r="E15" s="420">
        <v>175817.71</v>
      </c>
      <c r="F15" s="420"/>
    </row>
    <row r="16" spans="1:6" ht="39.75" customHeight="1">
      <c r="A16" s="411"/>
      <c r="B16" s="412">
        <v>7</v>
      </c>
      <c r="C16" s="413" t="s">
        <v>21</v>
      </c>
      <c r="D16" s="189">
        <v>2.2000000000000002</v>
      </c>
      <c r="E16" s="189">
        <v>243130.38</v>
      </c>
      <c r="F16" s="189"/>
    </row>
    <row r="17" spans="1:6" s="333" customFormat="1" ht="18.75">
      <c r="A17" s="411"/>
      <c r="B17" s="412">
        <v>8</v>
      </c>
      <c r="C17" s="413" t="s">
        <v>22</v>
      </c>
      <c r="D17" s="189">
        <v>2.2000000000000002</v>
      </c>
      <c r="E17" s="189">
        <v>235807.1</v>
      </c>
      <c r="F17" s="189"/>
    </row>
    <row r="18" spans="1:6" ht="15.75" customHeight="1">
      <c r="A18" s="415">
        <v>4</v>
      </c>
      <c r="B18" s="412"/>
      <c r="C18" s="417" t="s">
        <v>23</v>
      </c>
      <c r="D18" s="194">
        <v>2.2000000000000002</v>
      </c>
      <c r="E18" s="194"/>
      <c r="F18" s="194"/>
    </row>
    <row r="19" spans="1:6" ht="18.75">
      <c r="A19" s="411"/>
      <c r="B19" s="412">
        <v>9</v>
      </c>
      <c r="C19" s="413" t="s">
        <v>24</v>
      </c>
      <c r="D19" s="189">
        <v>2.2000000000000002</v>
      </c>
      <c r="E19" s="189">
        <v>271705.58</v>
      </c>
      <c r="F19" s="189"/>
    </row>
    <row r="20" spans="1:6" s="333" customFormat="1" ht="31.5" customHeight="1">
      <c r="A20" s="415">
        <v>5</v>
      </c>
      <c r="B20" s="416"/>
      <c r="C20" s="421" t="s">
        <v>25</v>
      </c>
      <c r="D20" s="189">
        <v>2.2000000000000002</v>
      </c>
      <c r="E20" s="189"/>
      <c r="F20" s="189"/>
    </row>
    <row r="21" spans="1:6" ht="37.5">
      <c r="A21" s="422"/>
      <c r="B21" s="412">
        <v>10</v>
      </c>
      <c r="C21" s="423" t="s">
        <v>26</v>
      </c>
      <c r="D21" s="189">
        <v>2.2000000000000002</v>
      </c>
      <c r="E21" s="189">
        <v>699433.59</v>
      </c>
      <c r="F21" s="189"/>
    </row>
    <row r="22" spans="1:6" ht="15.75" customHeight="1">
      <c r="A22" s="422"/>
      <c r="B22" s="412">
        <v>11</v>
      </c>
      <c r="C22" s="423" t="s">
        <v>27</v>
      </c>
      <c r="D22" s="194">
        <v>2.2000000000000002</v>
      </c>
      <c r="E22" s="194">
        <v>212091.1</v>
      </c>
      <c r="F22" s="194"/>
    </row>
    <row r="23" spans="1:6" ht="43.5" customHeight="1">
      <c r="A23" s="415">
        <v>6</v>
      </c>
      <c r="B23" s="412"/>
      <c r="C23" s="417" t="s">
        <v>28</v>
      </c>
      <c r="D23" s="189">
        <v>2.2000000000000002</v>
      </c>
      <c r="E23" s="189"/>
      <c r="F23" s="189"/>
    </row>
    <row r="24" spans="1:6" ht="15.75" customHeight="1">
      <c r="A24" s="422"/>
      <c r="B24" s="412">
        <v>12</v>
      </c>
      <c r="C24" s="423" t="s">
        <v>29</v>
      </c>
      <c r="D24" s="189">
        <v>2.2000000000000002</v>
      </c>
      <c r="E24" s="189">
        <v>303985.71999999997</v>
      </c>
      <c r="F24" s="189"/>
    </row>
    <row r="25" spans="1:6" ht="18.75">
      <c r="A25" s="415">
        <v>7</v>
      </c>
      <c r="B25" s="412"/>
      <c r="C25" s="421" t="s">
        <v>30</v>
      </c>
      <c r="D25" s="189">
        <v>2.2000000000000002</v>
      </c>
      <c r="E25" s="189"/>
      <c r="F25" s="189"/>
    </row>
    <row r="26" spans="1:6" s="333" customFormat="1" ht="15.75" customHeight="1">
      <c r="A26" s="422"/>
      <c r="B26" s="412">
        <v>13</v>
      </c>
      <c r="C26" s="423" t="s">
        <v>31</v>
      </c>
      <c r="D26" s="189">
        <v>2.2000000000000002</v>
      </c>
      <c r="E26" s="189">
        <v>448328.87</v>
      </c>
      <c r="F26" s="189"/>
    </row>
    <row r="27" spans="1:6" s="333" customFormat="1" ht="37.5">
      <c r="A27" s="411"/>
      <c r="B27" s="412">
        <v>14</v>
      </c>
      <c r="C27" s="423" t="s">
        <v>118</v>
      </c>
      <c r="D27" s="424">
        <v>2.2000000000000002</v>
      </c>
      <c r="E27" s="425">
        <v>195454.45</v>
      </c>
      <c r="F27" s="425"/>
    </row>
    <row r="28" spans="1:6" s="333" customFormat="1" ht="15.75" customHeight="1">
      <c r="A28" s="415"/>
      <c r="B28" s="412">
        <v>15</v>
      </c>
      <c r="C28" s="423" t="s">
        <v>33</v>
      </c>
      <c r="D28" s="426">
        <v>2.2000000000000002</v>
      </c>
      <c r="E28" s="427">
        <v>75265.52</v>
      </c>
      <c r="F28" s="427"/>
    </row>
    <row r="29" spans="1:6" ht="18.75">
      <c r="A29" s="415"/>
      <c r="B29" s="412">
        <v>16</v>
      </c>
      <c r="C29" s="423" t="s">
        <v>34</v>
      </c>
      <c r="D29" s="189">
        <v>2.2000000000000002</v>
      </c>
      <c r="E29" s="189">
        <v>315396.09000000003</v>
      </c>
      <c r="F29" s="189"/>
    </row>
    <row r="30" spans="1:6" ht="33.75" customHeight="1">
      <c r="A30" s="415"/>
      <c r="B30" s="412">
        <v>17</v>
      </c>
      <c r="C30" s="423" t="s">
        <v>35</v>
      </c>
      <c r="D30" s="414">
        <v>2.2000000000000002</v>
      </c>
      <c r="E30" s="414">
        <v>94801.83</v>
      </c>
      <c r="F30" s="414"/>
    </row>
    <row r="31" spans="1:6" ht="18.75">
      <c r="A31" s="415"/>
      <c r="B31" s="412">
        <v>18</v>
      </c>
      <c r="C31" s="423" t="s">
        <v>36</v>
      </c>
      <c r="D31" s="189">
        <v>2.2000000000000002</v>
      </c>
      <c r="E31" s="189">
        <v>300713.08</v>
      </c>
      <c r="F31" s="189"/>
    </row>
    <row r="32" spans="1:6" ht="15.75" customHeight="1">
      <c r="A32" s="415"/>
      <c r="B32" s="412">
        <v>19</v>
      </c>
      <c r="C32" s="423" t="s">
        <v>37</v>
      </c>
      <c r="D32" s="189">
        <v>2.2000000000000002</v>
      </c>
      <c r="E32" s="189">
        <v>351029.81</v>
      </c>
      <c r="F32" s="189"/>
    </row>
    <row r="33" spans="1:6" ht="18.75">
      <c r="A33" s="415"/>
      <c r="B33" s="412">
        <v>20</v>
      </c>
      <c r="C33" s="423" t="s">
        <v>38</v>
      </c>
      <c r="D33" s="414">
        <v>2.2000000000000002</v>
      </c>
      <c r="E33" s="414">
        <v>103514.72</v>
      </c>
      <c r="F33" s="414"/>
    </row>
    <row r="34" spans="1:6" ht="15.75" customHeight="1">
      <c r="A34" s="415"/>
      <c r="B34" s="412">
        <v>21</v>
      </c>
      <c r="C34" s="423" t="s">
        <v>39</v>
      </c>
      <c r="D34" s="189">
        <v>2.2000000000000002</v>
      </c>
      <c r="E34" s="189">
        <v>506849.41</v>
      </c>
      <c r="F34" s="189"/>
    </row>
    <row r="35" spans="1:6" s="333" customFormat="1" ht="18.75">
      <c r="A35" s="415"/>
      <c r="B35" s="412">
        <v>22</v>
      </c>
      <c r="C35" s="423" t="s">
        <v>40</v>
      </c>
      <c r="D35" s="189">
        <v>2.2000000000000002</v>
      </c>
      <c r="E35" s="189">
        <v>158235.21</v>
      </c>
      <c r="F35" s="189"/>
    </row>
    <row r="36" spans="1:6" ht="15.75" customHeight="1">
      <c r="A36" s="415"/>
      <c r="B36" s="412">
        <v>23</v>
      </c>
      <c r="C36" s="423" t="s">
        <v>41</v>
      </c>
      <c r="D36" s="189">
        <v>2.2000000000000002</v>
      </c>
      <c r="E36" s="189">
        <v>92423.12</v>
      </c>
      <c r="F36" s="189"/>
    </row>
    <row r="37" spans="1:6" ht="18.75">
      <c r="A37" s="415"/>
      <c r="B37" s="412">
        <v>24</v>
      </c>
      <c r="C37" s="423" t="s">
        <v>42</v>
      </c>
      <c r="D37" s="189">
        <v>2.2000000000000002</v>
      </c>
      <c r="E37" s="189">
        <v>272291.64</v>
      </c>
      <c r="F37" s="189"/>
    </row>
    <row r="38" spans="1:6" ht="15.75" customHeight="1">
      <c r="A38" s="428"/>
      <c r="B38" s="412">
        <v>25</v>
      </c>
      <c r="C38" s="429" t="s">
        <v>44</v>
      </c>
      <c r="D38" s="189">
        <v>2.2000000000000002</v>
      </c>
      <c r="E38" s="189">
        <v>41816.269999999997</v>
      </c>
      <c r="F38" s="189"/>
    </row>
    <row r="39" spans="1:6" ht="15.75" customHeight="1">
      <c r="A39" s="428"/>
      <c r="B39" s="412">
        <v>26</v>
      </c>
      <c r="C39" s="429" t="s">
        <v>45</v>
      </c>
      <c r="D39" s="189">
        <v>2.2000000000000002</v>
      </c>
      <c r="E39" s="189">
        <v>84257.26</v>
      </c>
      <c r="F39" s="189"/>
    </row>
    <row r="40" spans="1:6" ht="15.75" customHeight="1">
      <c r="A40" s="428"/>
      <c r="B40" s="412">
        <v>27</v>
      </c>
      <c r="C40" s="429" t="s">
        <v>46</v>
      </c>
      <c r="D40" s="189">
        <v>2.2000000000000002</v>
      </c>
      <c r="E40" s="189">
        <v>25383.46</v>
      </c>
      <c r="F40" s="189"/>
    </row>
    <row r="41" spans="1:6" ht="37.5">
      <c r="A41" s="428"/>
      <c r="B41" s="412">
        <v>28</v>
      </c>
      <c r="C41" s="429" t="s">
        <v>48</v>
      </c>
      <c r="D41" s="194">
        <v>2.2000000000000002</v>
      </c>
      <c r="E41" s="194">
        <v>767967.72</v>
      </c>
      <c r="F41" s="194"/>
    </row>
    <row r="42" spans="1:6" ht="15.75" customHeight="1">
      <c r="A42" s="428"/>
      <c r="B42" s="412">
        <v>29</v>
      </c>
      <c r="C42" s="429" t="s">
        <v>49</v>
      </c>
      <c r="D42" s="189">
        <v>2.2000000000000002</v>
      </c>
      <c r="E42" s="189">
        <v>517713.57</v>
      </c>
      <c r="F42" s="189"/>
    </row>
    <row r="43" spans="1:6" ht="18.75">
      <c r="A43" s="428"/>
      <c r="B43" s="412">
        <v>30</v>
      </c>
      <c r="C43" s="429" t="s">
        <v>50</v>
      </c>
      <c r="D43" s="189">
        <v>2.2000000000000002</v>
      </c>
      <c r="E43" s="189">
        <v>149898.78</v>
      </c>
      <c r="F43" s="189"/>
    </row>
    <row r="44" spans="1:6" s="405" customFormat="1" ht="34.15" customHeight="1">
      <c r="A44" s="428"/>
      <c r="B44" s="412">
        <v>31</v>
      </c>
      <c r="C44" s="430" t="s">
        <v>119</v>
      </c>
      <c r="D44" s="189">
        <v>2.2000000000000002</v>
      </c>
      <c r="E44" s="189">
        <v>174.01</v>
      </c>
      <c r="F44" s="189"/>
    </row>
    <row r="45" spans="1:6" s="405" customFormat="1" ht="19.5" thickBot="1">
      <c r="A45" s="431"/>
      <c r="B45" s="432">
        <v>50</v>
      </c>
      <c r="C45" s="433" t="s">
        <v>73</v>
      </c>
      <c r="D45" s="255">
        <v>2.2000000000000002</v>
      </c>
      <c r="E45" s="255">
        <v>22305.040000000001</v>
      </c>
      <c r="F45" s="255"/>
    </row>
    <row r="46" spans="1:6" s="341" customFormat="1" ht="36" customHeight="1" thickBot="1">
      <c r="A46" s="434"/>
      <c r="B46" s="435"/>
      <c r="C46" s="436" t="s">
        <v>155</v>
      </c>
      <c r="D46" s="437"/>
      <c r="E46" s="437">
        <f t="shared" ref="E46:F46" si="0">SUM(E7:E45)</f>
        <v>7845743.7299999995</v>
      </c>
      <c r="F46" s="437"/>
    </row>
    <row r="47" spans="1:6" ht="79.5" customHeight="1">
      <c r="A47" s="438"/>
      <c r="B47" s="439">
        <v>32</v>
      </c>
      <c r="C47" s="440" t="s">
        <v>53</v>
      </c>
      <c r="D47" s="189">
        <v>0</v>
      </c>
      <c r="E47" s="189"/>
      <c r="F47" s="189"/>
    </row>
    <row r="48" spans="1:6" ht="15.75" customHeight="1">
      <c r="A48" s="411"/>
      <c r="B48" s="412">
        <v>33</v>
      </c>
      <c r="C48" s="413" t="s">
        <v>54</v>
      </c>
      <c r="D48" s="441">
        <v>2.2000000000000002</v>
      </c>
      <c r="E48" s="441">
        <v>51133.37</v>
      </c>
      <c r="F48" s="441"/>
    </row>
    <row r="49" spans="1:6" s="333" customFormat="1" ht="18.75">
      <c r="A49" s="411"/>
      <c r="B49" s="412">
        <v>34</v>
      </c>
      <c r="C49" s="413" t="s">
        <v>55</v>
      </c>
      <c r="D49" s="189">
        <v>2.2000000000000002</v>
      </c>
      <c r="E49" s="189"/>
      <c r="F49" s="189"/>
    </row>
    <row r="50" spans="1:6" ht="15.75" customHeight="1">
      <c r="A50" s="411"/>
      <c r="B50" s="412">
        <v>35</v>
      </c>
      <c r="C50" s="413" t="s">
        <v>56</v>
      </c>
      <c r="D50" s="189">
        <v>2.2000000000000002</v>
      </c>
      <c r="E50" s="189">
        <v>436.16</v>
      </c>
      <c r="F50" s="189"/>
    </row>
    <row r="51" spans="1:6" ht="18.75">
      <c r="A51" s="411"/>
      <c r="B51" s="412">
        <v>36</v>
      </c>
      <c r="C51" s="413" t="s">
        <v>57</v>
      </c>
      <c r="D51" s="189">
        <v>2.2000000000000002</v>
      </c>
      <c r="E51" s="189">
        <v>261364.81</v>
      </c>
      <c r="F51" s="189"/>
    </row>
    <row r="52" spans="1:6" ht="69" customHeight="1">
      <c r="A52" s="411"/>
      <c r="B52" s="412">
        <v>37</v>
      </c>
      <c r="C52" s="413" t="s">
        <v>58</v>
      </c>
      <c r="D52" s="189"/>
      <c r="E52" s="189"/>
      <c r="F52" s="189"/>
    </row>
    <row r="53" spans="1:6" ht="18.75">
      <c r="A53" s="411"/>
      <c r="B53" s="412">
        <v>38</v>
      </c>
      <c r="C53" s="413" t="s">
        <v>59</v>
      </c>
      <c r="D53" s="189">
        <v>2.2000000000000002</v>
      </c>
      <c r="E53" s="189">
        <v>108562.29</v>
      </c>
      <c r="F53" s="189"/>
    </row>
    <row r="54" spans="1:6" ht="15.75" customHeight="1">
      <c r="A54" s="411"/>
      <c r="B54" s="412">
        <v>39</v>
      </c>
      <c r="C54" s="413" t="s">
        <v>60</v>
      </c>
      <c r="D54" s="189">
        <v>2.2000000000000002</v>
      </c>
      <c r="E54" s="189">
        <v>65704.259999999995</v>
      </c>
      <c r="F54" s="189"/>
    </row>
    <row r="55" spans="1:6" ht="18.75">
      <c r="A55" s="411"/>
      <c r="B55" s="412">
        <v>40</v>
      </c>
      <c r="C55" s="413" t="s">
        <v>61</v>
      </c>
      <c r="D55" s="189">
        <v>2.2000000000000002</v>
      </c>
      <c r="E55" s="189">
        <v>33351.370000000003</v>
      </c>
      <c r="F55" s="189"/>
    </row>
    <row r="56" spans="1:6" s="333" customFormat="1" ht="15.75" customHeight="1">
      <c r="A56" s="411"/>
      <c r="B56" s="412">
        <v>41</v>
      </c>
      <c r="C56" s="413" t="s">
        <v>62</v>
      </c>
      <c r="D56" s="189">
        <v>2.2000000000000002</v>
      </c>
      <c r="E56" s="189">
        <v>54212.36</v>
      </c>
      <c r="F56" s="189"/>
    </row>
    <row r="57" spans="1:6" ht="37.5">
      <c r="A57" s="411"/>
      <c r="B57" s="412">
        <v>42</v>
      </c>
      <c r="C57" s="413" t="s">
        <v>63</v>
      </c>
      <c r="D57" s="189">
        <v>2.2000000000000002</v>
      </c>
      <c r="E57" s="189">
        <v>21565.72</v>
      </c>
      <c r="F57" s="189"/>
    </row>
    <row r="58" spans="1:6" s="333" customFormat="1" ht="15.75" customHeight="1">
      <c r="A58" s="411"/>
      <c r="B58" s="412">
        <v>43</v>
      </c>
      <c r="C58" s="413" t="s">
        <v>64</v>
      </c>
      <c r="D58" s="442">
        <v>2.2000000000000002</v>
      </c>
      <c r="E58" s="189">
        <v>247297.99</v>
      </c>
      <c r="F58" s="189"/>
    </row>
    <row r="59" spans="1:6" ht="18.75">
      <c r="A59" s="411"/>
      <c r="B59" s="412">
        <v>44</v>
      </c>
      <c r="C59" s="413" t="s">
        <v>65</v>
      </c>
      <c r="D59" s="189">
        <v>2.2000000000000002</v>
      </c>
      <c r="E59" s="189">
        <v>1749.11</v>
      </c>
      <c r="F59" s="189"/>
    </row>
    <row r="60" spans="1:6" ht="15.75" customHeight="1">
      <c r="A60" s="411"/>
      <c r="B60" s="412">
        <v>45</v>
      </c>
      <c r="C60" s="413" t="s">
        <v>66</v>
      </c>
      <c r="D60" s="189">
        <v>2.2000000000000002</v>
      </c>
      <c r="E60" s="189">
        <v>218146.21</v>
      </c>
      <c r="F60" s="189"/>
    </row>
    <row r="61" spans="1:6" ht="18.75">
      <c r="A61" s="411"/>
      <c r="B61" s="412">
        <v>46</v>
      </c>
      <c r="C61" s="413" t="s">
        <v>67</v>
      </c>
      <c r="D61" s="189">
        <v>2.2000000000000002</v>
      </c>
      <c r="E61" s="189">
        <v>821.28</v>
      </c>
      <c r="F61" s="189"/>
    </row>
    <row r="62" spans="1:6" ht="18.75">
      <c r="A62" s="411"/>
      <c r="B62" s="412">
        <v>47</v>
      </c>
      <c r="C62" s="413" t="s">
        <v>68</v>
      </c>
      <c r="D62" s="189">
        <v>2.2000000000000002</v>
      </c>
      <c r="E62" s="189"/>
      <c r="F62" s="189"/>
    </row>
    <row r="63" spans="1:6" ht="18.75">
      <c r="A63" s="411"/>
      <c r="B63" s="412">
        <v>48</v>
      </c>
      <c r="C63" s="413" t="s">
        <v>69</v>
      </c>
      <c r="D63" s="189">
        <v>2.2000000000000002</v>
      </c>
      <c r="E63" s="189">
        <v>1366002.22</v>
      </c>
      <c r="F63" s="189"/>
    </row>
    <row r="64" spans="1:6" ht="19.5" thickBot="1">
      <c r="A64" s="443"/>
      <c r="B64" s="432">
        <v>49</v>
      </c>
      <c r="C64" s="444" t="s">
        <v>72</v>
      </c>
      <c r="D64" s="255">
        <v>2.2000000000000002</v>
      </c>
      <c r="E64" s="255"/>
      <c r="F64" s="255"/>
    </row>
    <row r="65" spans="1:6" s="341" customFormat="1" ht="36" customHeight="1" thickBot="1">
      <c r="A65" s="434"/>
      <c r="B65" s="435"/>
      <c r="C65" s="436" t="s">
        <v>156</v>
      </c>
      <c r="D65" s="204"/>
      <c r="E65" s="204">
        <f t="shared" ref="E65:F65" si="1">SUM(E47:E64)</f>
        <v>2430347.15</v>
      </c>
      <c r="F65" s="204"/>
    </row>
    <row r="66" spans="1:6" s="341" customFormat="1" ht="25.5" customHeight="1" thickBot="1">
      <c r="A66" s="434"/>
      <c r="B66" s="435"/>
      <c r="C66" s="436" t="s">
        <v>127</v>
      </c>
      <c r="D66" s="204"/>
      <c r="E66" s="204">
        <f t="shared" ref="E66:F66" si="2">E46+E65</f>
        <v>10276090.879999999</v>
      </c>
      <c r="F66" s="204"/>
    </row>
    <row r="67" spans="1:6">
      <c r="D67" s="446"/>
      <c r="E67" s="446"/>
      <c r="F67" s="446"/>
    </row>
    <row r="68" spans="1:6">
      <c r="D68" s="446"/>
      <c r="E68" s="446"/>
      <c r="F68" s="446"/>
    </row>
    <row r="69" spans="1:6" ht="15.75" customHeight="1">
      <c r="D69" s="446"/>
      <c r="E69" s="446"/>
      <c r="F69" s="446"/>
    </row>
    <row r="70" spans="1:6">
      <c r="D70" s="446"/>
      <c r="E70" s="446"/>
      <c r="F70" s="446"/>
    </row>
    <row r="71" spans="1:6" ht="15.75" customHeight="1">
      <c r="D71" s="446"/>
      <c r="E71" s="446"/>
      <c r="F71" s="446"/>
    </row>
    <row r="72" spans="1:6">
      <c r="D72" s="446"/>
      <c r="E72" s="446"/>
      <c r="F72" s="446"/>
    </row>
    <row r="73" spans="1:6">
      <c r="D73" s="446"/>
      <c r="E73" s="446"/>
      <c r="F73" s="446"/>
    </row>
    <row r="74" spans="1:6">
      <c r="D74" s="446"/>
      <c r="E74" s="446"/>
      <c r="F74" s="446"/>
    </row>
    <row r="75" spans="1:6">
      <c r="D75" s="446"/>
      <c r="E75" s="446"/>
      <c r="F75" s="446"/>
    </row>
    <row r="76" spans="1:6">
      <c r="D76" s="446"/>
      <c r="E76" s="446"/>
      <c r="F76" s="446"/>
    </row>
    <row r="77" spans="1:6">
      <c r="D77" s="446"/>
      <c r="E77" s="446"/>
      <c r="F77" s="446"/>
    </row>
    <row r="78" spans="1:6">
      <c r="D78" s="446"/>
      <c r="E78" s="446"/>
      <c r="F78" s="446"/>
    </row>
    <row r="79" spans="1:6">
      <c r="D79" s="446"/>
      <c r="E79" s="446"/>
      <c r="F79" s="446"/>
    </row>
    <row r="80" spans="1:6">
      <c r="D80" s="446"/>
      <c r="E80" s="446"/>
      <c r="F80" s="446"/>
    </row>
    <row r="81" spans="4:6">
      <c r="D81" s="446"/>
      <c r="E81" s="446"/>
      <c r="F81" s="446"/>
    </row>
    <row r="82" spans="4:6">
      <c r="D82" s="446"/>
      <c r="E82" s="446"/>
      <c r="F82" s="446"/>
    </row>
    <row r="83" spans="4:6">
      <c r="D83" s="446"/>
      <c r="E83" s="446"/>
      <c r="F83" s="446"/>
    </row>
    <row r="84" spans="4:6">
      <c r="D84" s="446"/>
      <c r="E84" s="446"/>
      <c r="F84" s="446"/>
    </row>
    <row r="85" spans="4:6">
      <c r="D85" s="446"/>
      <c r="E85" s="446"/>
      <c r="F85" s="446"/>
    </row>
    <row r="86" spans="4:6">
      <c r="D86" s="446"/>
      <c r="E86" s="446"/>
      <c r="F86" s="446"/>
    </row>
    <row r="87" spans="4:6">
      <c r="D87" s="446"/>
      <c r="E87" s="446"/>
      <c r="F87" s="446"/>
    </row>
    <row r="88" spans="4:6">
      <c r="D88" s="446"/>
      <c r="E88" s="446"/>
      <c r="F88" s="446"/>
    </row>
    <row r="89" spans="4:6">
      <c r="D89" s="446"/>
      <c r="E89" s="446"/>
      <c r="F89" s="446"/>
    </row>
    <row r="90" spans="4:6">
      <c r="D90" s="446"/>
      <c r="E90" s="446"/>
      <c r="F90" s="446"/>
    </row>
    <row r="91" spans="4:6">
      <c r="D91" s="446"/>
      <c r="E91" s="446"/>
      <c r="F91" s="446"/>
    </row>
    <row r="92" spans="4:6">
      <c r="D92" s="446"/>
      <c r="E92" s="446"/>
      <c r="F92" s="446"/>
    </row>
    <row r="93" spans="4:6">
      <c r="D93" s="446"/>
      <c r="E93" s="446"/>
      <c r="F93" s="446"/>
    </row>
    <row r="94" spans="4:6">
      <c r="D94" s="446"/>
      <c r="E94" s="446"/>
      <c r="F94" s="446"/>
    </row>
    <row r="95" spans="4:6">
      <c r="D95" s="446"/>
      <c r="E95" s="446"/>
      <c r="F95" s="446"/>
    </row>
    <row r="96" spans="4:6">
      <c r="D96" s="446"/>
      <c r="E96" s="446"/>
      <c r="F96" s="446"/>
    </row>
    <row r="97" spans="4:6">
      <c r="D97" s="446"/>
      <c r="E97" s="446"/>
      <c r="F97" s="446"/>
    </row>
    <row r="98" spans="4:6">
      <c r="D98" s="446"/>
      <c r="E98" s="446"/>
      <c r="F98" s="446"/>
    </row>
    <row r="99" spans="4:6">
      <c r="D99" s="446"/>
      <c r="E99" s="446"/>
      <c r="F99" s="446"/>
    </row>
    <row r="100" spans="4:6">
      <c r="D100" s="446"/>
      <c r="E100" s="446"/>
      <c r="F100" s="446"/>
    </row>
    <row r="101" spans="4:6">
      <c r="D101" s="446"/>
      <c r="E101" s="446"/>
      <c r="F101" s="446"/>
    </row>
    <row r="102" spans="4:6">
      <c r="D102" s="446"/>
      <c r="E102" s="446"/>
      <c r="F102" s="446"/>
    </row>
    <row r="103" spans="4:6">
      <c r="D103" s="446"/>
      <c r="E103" s="446"/>
      <c r="F103" s="446"/>
    </row>
    <row r="104" spans="4:6">
      <c r="D104" s="446"/>
      <c r="E104" s="446"/>
      <c r="F104" s="446"/>
    </row>
    <row r="105" spans="4:6">
      <c r="D105" s="446"/>
      <c r="E105" s="446"/>
      <c r="F105" s="446"/>
    </row>
    <row r="106" spans="4:6">
      <c r="D106" s="446"/>
      <c r="E106" s="446"/>
      <c r="F106" s="446"/>
    </row>
    <row r="107" spans="4:6">
      <c r="D107" s="446"/>
      <c r="E107" s="446"/>
      <c r="F107" s="446"/>
    </row>
    <row r="108" spans="4:6">
      <c r="D108" s="446"/>
      <c r="E108" s="446"/>
      <c r="F108" s="446"/>
    </row>
    <row r="109" spans="4:6">
      <c r="D109" s="446"/>
      <c r="E109" s="446"/>
      <c r="F109" s="446"/>
    </row>
    <row r="110" spans="4:6">
      <c r="D110" s="446"/>
      <c r="E110" s="446"/>
      <c r="F110" s="446"/>
    </row>
    <row r="111" spans="4:6">
      <c r="D111" s="446"/>
      <c r="E111" s="446"/>
      <c r="F111" s="446"/>
    </row>
    <row r="112" spans="4:6">
      <c r="D112" s="446"/>
      <c r="E112" s="446"/>
      <c r="F112" s="446"/>
    </row>
    <row r="113" spans="4:6">
      <c r="D113" s="446"/>
      <c r="E113" s="446"/>
      <c r="F113" s="446"/>
    </row>
    <row r="114" spans="4:6">
      <c r="D114" s="446"/>
      <c r="E114" s="446"/>
      <c r="F114" s="446"/>
    </row>
    <row r="115" spans="4:6">
      <c r="D115" s="446"/>
      <c r="E115" s="446"/>
      <c r="F115" s="446"/>
    </row>
    <row r="116" spans="4:6">
      <c r="D116" s="446"/>
      <c r="E116" s="446"/>
      <c r="F116" s="446"/>
    </row>
    <row r="117" spans="4:6">
      <c r="D117" s="446"/>
      <c r="E117" s="446"/>
      <c r="F117" s="446"/>
    </row>
    <row r="118" spans="4:6">
      <c r="D118" s="446"/>
      <c r="E118" s="446"/>
      <c r="F118" s="446"/>
    </row>
    <row r="119" spans="4:6">
      <c r="D119" s="446"/>
      <c r="E119" s="446"/>
      <c r="F119" s="446"/>
    </row>
    <row r="120" spans="4:6">
      <c r="D120" s="446"/>
      <c r="E120" s="446"/>
      <c r="F120" s="446"/>
    </row>
    <row r="121" spans="4:6">
      <c r="D121" s="446"/>
      <c r="E121" s="446"/>
      <c r="F121" s="446"/>
    </row>
    <row r="122" spans="4:6">
      <c r="D122" s="446"/>
      <c r="E122" s="446"/>
      <c r="F122" s="446"/>
    </row>
    <row r="123" spans="4:6">
      <c r="D123" s="446"/>
      <c r="E123" s="446"/>
      <c r="F123" s="446"/>
    </row>
    <row r="124" spans="4:6">
      <c r="D124" s="446"/>
      <c r="E124" s="446"/>
      <c r="F124" s="446"/>
    </row>
    <row r="125" spans="4:6">
      <c r="D125" s="446"/>
      <c r="E125" s="446"/>
      <c r="F125" s="446"/>
    </row>
    <row r="126" spans="4:6">
      <c r="D126" s="446"/>
      <c r="E126" s="446"/>
      <c r="F126" s="446"/>
    </row>
    <row r="127" spans="4:6">
      <c r="D127" s="446"/>
      <c r="E127" s="446"/>
      <c r="F127" s="446"/>
    </row>
    <row r="128" spans="4:6">
      <c r="D128" s="446"/>
      <c r="E128" s="446"/>
      <c r="F128" s="446"/>
    </row>
    <row r="129" spans="4:6">
      <c r="D129" s="446"/>
      <c r="E129" s="446"/>
      <c r="F129" s="446"/>
    </row>
    <row r="130" spans="4:6">
      <c r="D130" s="446"/>
      <c r="E130" s="446"/>
      <c r="F130" s="446"/>
    </row>
    <row r="131" spans="4:6">
      <c r="D131" s="446"/>
      <c r="E131" s="446"/>
      <c r="F131" s="446"/>
    </row>
    <row r="132" spans="4:6">
      <c r="D132" s="446"/>
      <c r="E132" s="446"/>
      <c r="F132" s="446"/>
    </row>
    <row r="133" spans="4:6">
      <c r="D133" s="446"/>
      <c r="E133" s="446"/>
      <c r="F133" s="446"/>
    </row>
    <row r="134" spans="4:6">
      <c r="D134" s="446"/>
      <c r="E134" s="446"/>
      <c r="F134" s="446"/>
    </row>
    <row r="135" spans="4:6">
      <c r="D135" s="446"/>
      <c r="E135" s="446"/>
      <c r="F135" s="446"/>
    </row>
    <row r="136" spans="4:6">
      <c r="D136" s="446"/>
      <c r="E136" s="446"/>
      <c r="F136" s="446"/>
    </row>
    <row r="137" spans="4:6">
      <c r="D137" s="446"/>
      <c r="E137" s="446"/>
      <c r="F137" s="446"/>
    </row>
    <row r="138" spans="4:6">
      <c r="D138" s="446"/>
      <c r="E138" s="446"/>
      <c r="F138" s="446"/>
    </row>
    <row r="139" spans="4:6">
      <c r="D139" s="446"/>
      <c r="E139" s="446"/>
      <c r="F139" s="446"/>
    </row>
    <row r="140" spans="4:6">
      <c r="D140" s="446"/>
      <c r="E140" s="446"/>
      <c r="F140" s="446"/>
    </row>
    <row r="141" spans="4:6">
      <c r="D141" s="446"/>
      <c r="E141" s="446"/>
      <c r="F141" s="446"/>
    </row>
    <row r="142" spans="4:6">
      <c r="D142" s="446"/>
      <c r="E142" s="446"/>
      <c r="F142" s="446"/>
    </row>
    <row r="143" spans="4:6">
      <c r="D143" s="446"/>
      <c r="E143" s="446"/>
      <c r="F143" s="446"/>
    </row>
    <row r="144" spans="4:6">
      <c r="D144" s="446"/>
      <c r="E144" s="446"/>
      <c r="F144" s="446"/>
    </row>
    <row r="145" spans="4:6">
      <c r="D145" s="446"/>
      <c r="E145" s="446"/>
      <c r="F145" s="446"/>
    </row>
    <row r="146" spans="4:6">
      <c r="D146" s="446"/>
      <c r="E146" s="446"/>
      <c r="F146" s="446"/>
    </row>
    <row r="147" spans="4:6">
      <c r="D147" s="446"/>
      <c r="E147" s="446"/>
      <c r="F147" s="446"/>
    </row>
    <row r="148" spans="4:6">
      <c r="D148" s="446"/>
      <c r="E148" s="446"/>
      <c r="F148" s="446"/>
    </row>
    <row r="149" spans="4:6">
      <c r="D149" s="446"/>
      <c r="E149" s="446"/>
      <c r="F149" s="446"/>
    </row>
    <row r="150" spans="4:6">
      <c r="D150" s="446"/>
      <c r="E150" s="446"/>
      <c r="F150" s="446"/>
    </row>
    <row r="151" spans="4:6">
      <c r="D151" s="446"/>
      <c r="E151" s="446"/>
      <c r="F151" s="446"/>
    </row>
    <row r="152" spans="4:6">
      <c r="D152" s="446"/>
      <c r="E152" s="446"/>
      <c r="F152" s="446"/>
    </row>
    <row r="153" spans="4:6">
      <c r="D153" s="446"/>
      <c r="E153" s="446"/>
      <c r="F153" s="446"/>
    </row>
    <row r="154" spans="4:6">
      <c r="D154" s="446"/>
      <c r="E154" s="446"/>
      <c r="F154" s="446"/>
    </row>
    <row r="155" spans="4:6">
      <c r="D155" s="446"/>
      <c r="E155" s="446"/>
      <c r="F155" s="446"/>
    </row>
    <row r="156" spans="4:6">
      <c r="D156" s="446"/>
      <c r="E156" s="446"/>
      <c r="F156" s="446"/>
    </row>
    <row r="157" spans="4:6">
      <c r="D157" s="446"/>
      <c r="E157" s="446"/>
      <c r="F157" s="446"/>
    </row>
    <row r="158" spans="4:6">
      <c r="D158" s="446"/>
      <c r="E158" s="446"/>
      <c r="F158" s="446"/>
    </row>
    <row r="159" spans="4:6">
      <c r="D159" s="446"/>
      <c r="E159" s="446"/>
      <c r="F159" s="446"/>
    </row>
    <row r="160" spans="4:6">
      <c r="D160" s="446"/>
      <c r="E160" s="446"/>
      <c r="F160" s="446"/>
    </row>
    <row r="161" spans="4:6">
      <c r="D161" s="446"/>
      <c r="E161" s="446"/>
      <c r="F161" s="446"/>
    </row>
    <row r="162" spans="4:6">
      <c r="D162" s="446"/>
      <c r="E162" s="446"/>
      <c r="F162" s="446"/>
    </row>
    <row r="163" spans="4:6">
      <c r="D163" s="446"/>
      <c r="E163" s="446"/>
      <c r="F163" s="446"/>
    </row>
    <row r="164" spans="4:6">
      <c r="D164" s="446"/>
      <c r="E164" s="446"/>
      <c r="F164" s="446"/>
    </row>
    <row r="165" spans="4:6">
      <c r="D165" s="446"/>
      <c r="E165" s="446"/>
      <c r="F165" s="446"/>
    </row>
    <row r="166" spans="4:6">
      <c r="D166" s="446"/>
      <c r="E166" s="446"/>
      <c r="F166" s="446"/>
    </row>
    <row r="167" spans="4:6">
      <c r="D167" s="446"/>
      <c r="E167" s="446"/>
      <c r="F167" s="446"/>
    </row>
    <row r="168" spans="4:6">
      <c r="D168" s="446"/>
      <c r="E168" s="446"/>
      <c r="F168" s="446"/>
    </row>
    <row r="169" spans="4:6">
      <c r="D169" s="446"/>
      <c r="E169" s="446"/>
      <c r="F169" s="446"/>
    </row>
    <row r="170" spans="4:6">
      <c r="D170" s="446"/>
      <c r="E170" s="446"/>
      <c r="F170" s="446"/>
    </row>
    <row r="171" spans="4:6">
      <c r="D171" s="446"/>
      <c r="E171" s="446"/>
      <c r="F171" s="446"/>
    </row>
    <row r="172" spans="4:6">
      <c r="D172" s="446"/>
      <c r="E172" s="446"/>
      <c r="F172" s="446"/>
    </row>
    <row r="173" spans="4:6">
      <c r="D173" s="446"/>
      <c r="E173" s="446"/>
      <c r="F173" s="446"/>
    </row>
    <row r="174" spans="4:6">
      <c r="D174" s="446"/>
      <c r="E174" s="446"/>
      <c r="F174" s="446"/>
    </row>
    <row r="175" spans="4:6">
      <c r="D175" s="446"/>
      <c r="E175" s="446"/>
      <c r="F175" s="446"/>
    </row>
    <row r="176" spans="4:6">
      <c r="D176" s="446"/>
      <c r="E176" s="446"/>
      <c r="F176" s="446"/>
    </row>
    <row r="177" spans="4:6">
      <c r="D177" s="446"/>
      <c r="E177" s="446"/>
      <c r="F177" s="446"/>
    </row>
    <row r="178" spans="4:6">
      <c r="D178" s="446"/>
      <c r="E178" s="446"/>
      <c r="F178" s="446"/>
    </row>
    <row r="179" spans="4:6">
      <c r="D179" s="446"/>
      <c r="E179" s="446"/>
      <c r="F179" s="446"/>
    </row>
    <row r="180" spans="4:6">
      <c r="D180" s="446"/>
      <c r="E180" s="446"/>
      <c r="F180" s="446"/>
    </row>
    <row r="181" spans="4:6">
      <c r="D181" s="446"/>
      <c r="E181" s="446"/>
      <c r="F181" s="446"/>
    </row>
    <row r="182" spans="4:6">
      <c r="D182" s="446"/>
      <c r="E182" s="446"/>
      <c r="F182" s="446"/>
    </row>
    <row r="183" spans="4:6">
      <c r="D183" s="446"/>
      <c r="E183" s="446"/>
      <c r="F183" s="446"/>
    </row>
    <row r="184" spans="4:6">
      <c r="D184" s="446"/>
      <c r="E184" s="446"/>
      <c r="F184" s="446"/>
    </row>
    <row r="185" spans="4:6">
      <c r="D185" s="446"/>
      <c r="E185" s="446"/>
      <c r="F185" s="446"/>
    </row>
    <row r="186" spans="4:6">
      <c r="D186" s="446"/>
      <c r="E186" s="446"/>
      <c r="F186" s="446"/>
    </row>
    <row r="187" spans="4:6">
      <c r="D187" s="446"/>
      <c r="E187" s="446"/>
      <c r="F187" s="446"/>
    </row>
    <row r="188" spans="4:6">
      <c r="D188" s="446"/>
      <c r="E188" s="446"/>
      <c r="F188" s="446"/>
    </row>
    <row r="189" spans="4:6">
      <c r="D189" s="446"/>
      <c r="E189" s="446"/>
      <c r="F189" s="446"/>
    </row>
    <row r="190" spans="4:6">
      <c r="D190" s="446"/>
      <c r="E190" s="446"/>
      <c r="F190" s="446"/>
    </row>
    <row r="191" spans="4:6">
      <c r="D191" s="446"/>
      <c r="E191" s="446"/>
      <c r="F191" s="446"/>
    </row>
    <row r="192" spans="4:6">
      <c r="D192" s="446"/>
      <c r="E192" s="446"/>
      <c r="F192" s="446"/>
    </row>
    <row r="193" spans="4:6">
      <c r="D193" s="446"/>
      <c r="E193" s="446"/>
      <c r="F193" s="446"/>
    </row>
    <row r="194" spans="4:6">
      <c r="D194" s="446"/>
      <c r="E194" s="446"/>
      <c r="F194" s="446"/>
    </row>
    <row r="195" spans="4:6">
      <c r="D195" s="446"/>
      <c r="E195" s="446"/>
      <c r="F195" s="446"/>
    </row>
    <row r="196" spans="4:6">
      <c r="D196" s="446"/>
      <c r="E196" s="446"/>
      <c r="F196" s="446"/>
    </row>
    <row r="197" spans="4:6">
      <c r="D197" s="446"/>
      <c r="E197" s="446"/>
      <c r="F197" s="446"/>
    </row>
    <row r="198" spans="4:6">
      <c r="D198" s="446"/>
      <c r="E198" s="446"/>
      <c r="F198" s="446"/>
    </row>
    <row r="199" spans="4:6">
      <c r="D199" s="446"/>
      <c r="E199" s="446"/>
      <c r="F199" s="446"/>
    </row>
    <row r="200" spans="4:6">
      <c r="D200" s="446"/>
      <c r="E200" s="446"/>
      <c r="F200" s="446"/>
    </row>
    <row r="201" spans="4:6">
      <c r="D201" s="446"/>
      <c r="E201" s="446"/>
      <c r="F201" s="446"/>
    </row>
    <row r="202" spans="4:6">
      <c r="D202" s="446"/>
      <c r="E202" s="446"/>
      <c r="F202" s="446"/>
    </row>
    <row r="203" spans="4:6">
      <c r="D203" s="446"/>
      <c r="E203" s="446"/>
      <c r="F203" s="446"/>
    </row>
    <row r="204" spans="4:6">
      <c r="D204" s="446"/>
      <c r="E204" s="446"/>
      <c r="F204" s="446"/>
    </row>
    <row r="205" spans="4:6">
      <c r="D205" s="446"/>
      <c r="E205" s="446"/>
      <c r="F205" s="446"/>
    </row>
    <row r="206" spans="4:6">
      <c r="D206" s="446"/>
      <c r="E206" s="446"/>
      <c r="F206" s="446"/>
    </row>
    <row r="207" spans="4:6">
      <c r="D207" s="446"/>
      <c r="E207" s="446"/>
      <c r="F207" s="446"/>
    </row>
    <row r="208" spans="4:6">
      <c r="D208" s="446"/>
      <c r="E208" s="446"/>
      <c r="F208" s="446"/>
    </row>
    <row r="209" spans="4:6">
      <c r="D209" s="446"/>
      <c r="E209" s="446"/>
      <c r="F209" s="446"/>
    </row>
    <row r="210" spans="4:6">
      <c r="D210" s="446"/>
      <c r="E210" s="446"/>
      <c r="F210" s="446"/>
    </row>
    <row r="211" spans="4:6">
      <c r="D211" s="446"/>
      <c r="E211" s="446"/>
      <c r="F211" s="446"/>
    </row>
    <row r="212" spans="4:6">
      <c r="D212" s="446"/>
      <c r="E212" s="446"/>
      <c r="F212" s="446"/>
    </row>
    <row r="213" spans="4:6">
      <c r="D213" s="446"/>
      <c r="E213" s="446"/>
      <c r="F213" s="446"/>
    </row>
    <row r="214" spans="4:6">
      <c r="D214" s="446"/>
      <c r="E214" s="446"/>
      <c r="F214" s="446"/>
    </row>
    <row r="215" spans="4:6">
      <c r="D215" s="446"/>
      <c r="E215" s="446"/>
      <c r="F215" s="446"/>
    </row>
    <row r="216" spans="4:6">
      <c r="D216" s="446"/>
      <c r="E216" s="446"/>
      <c r="F216" s="446"/>
    </row>
    <row r="217" spans="4:6">
      <c r="D217" s="446"/>
      <c r="E217" s="446"/>
      <c r="F217" s="446"/>
    </row>
    <row r="218" spans="4:6">
      <c r="D218" s="446"/>
      <c r="E218" s="446"/>
      <c r="F218" s="446"/>
    </row>
    <row r="219" spans="4:6">
      <c r="D219" s="446"/>
      <c r="E219" s="446"/>
      <c r="F219" s="446"/>
    </row>
    <row r="220" spans="4:6">
      <c r="D220" s="446"/>
      <c r="E220" s="446"/>
      <c r="F220" s="446"/>
    </row>
    <row r="221" spans="4:6">
      <c r="D221" s="446"/>
      <c r="E221" s="446"/>
      <c r="F221" s="446"/>
    </row>
    <row r="222" spans="4:6">
      <c r="D222" s="446"/>
      <c r="E222" s="446"/>
      <c r="F222" s="446"/>
    </row>
    <row r="223" spans="4:6">
      <c r="D223" s="446"/>
      <c r="E223" s="446"/>
      <c r="F223" s="446"/>
    </row>
    <row r="224" spans="4:6">
      <c r="D224" s="446"/>
      <c r="E224" s="446"/>
      <c r="F224" s="446"/>
    </row>
    <row r="225" spans="4:6">
      <c r="D225" s="446"/>
      <c r="E225" s="446"/>
      <c r="F225" s="446"/>
    </row>
    <row r="226" spans="4:6">
      <c r="D226" s="446"/>
      <c r="E226" s="446"/>
      <c r="F226" s="446"/>
    </row>
    <row r="227" spans="4:6">
      <c r="D227" s="446"/>
      <c r="E227" s="446"/>
      <c r="F227" s="446"/>
    </row>
    <row r="228" spans="4:6">
      <c r="D228" s="446"/>
      <c r="E228" s="446"/>
      <c r="F228" s="446"/>
    </row>
    <row r="229" spans="4:6">
      <c r="D229" s="446"/>
      <c r="E229" s="446"/>
      <c r="F229" s="446"/>
    </row>
    <row r="230" spans="4:6">
      <c r="D230" s="446"/>
      <c r="E230" s="446"/>
      <c r="F230" s="446"/>
    </row>
    <row r="231" spans="4:6">
      <c r="D231" s="446"/>
      <c r="E231" s="446"/>
      <c r="F231" s="446"/>
    </row>
    <row r="232" spans="4:6">
      <c r="D232" s="446"/>
      <c r="E232" s="446"/>
      <c r="F232" s="446"/>
    </row>
    <row r="233" spans="4:6">
      <c r="D233" s="446"/>
      <c r="E233" s="446"/>
      <c r="F233" s="446"/>
    </row>
    <row r="234" spans="4:6">
      <c r="D234" s="446"/>
      <c r="E234" s="446"/>
      <c r="F234" s="446"/>
    </row>
    <row r="235" spans="4:6">
      <c r="D235" s="446"/>
      <c r="E235" s="446"/>
      <c r="F235" s="446"/>
    </row>
    <row r="236" spans="4:6">
      <c r="D236" s="446"/>
      <c r="E236" s="446"/>
      <c r="F236" s="446"/>
    </row>
  </sheetData>
  <mergeCells count="8">
    <mergeCell ref="A6:B6"/>
    <mergeCell ref="B1:E1"/>
    <mergeCell ref="B2:E2"/>
    <mergeCell ref="A4:B5"/>
    <mergeCell ref="C4:C5"/>
    <mergeCell ref="D4:D5"/>
    <mergeCell ref="E4:E5"/>
    <mergeCell ref="F4:F5"/>
  </mergeCells>
  <pageMargins left="0.31496062992125984" right="0.11811023622047245" top="0.35433070866141736" bottom="0.35433070866141736" header="0.31496062992125984" footer="0.31496062992125984"/>
  <pageSetup paperSize="9" fitToHeight="0" orientation="landscape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Бюджет13-16</vt:lpstr>
      <vt:lpstr>налоги (2)</vt:lpstr>
      <vt:lpstr>налоги</vt:lpstr>
      <vt:lpstr>налоги (3)</vt:lpstr>
      <vt:lpstr>налоги (4)</vt:lpstr>
      <vt:lpstr>Лист1</vt:lpstr>
      <vt:lpstr>налоги!Заголовки_для_печати</vt:lpstr>
      <vt:lpstr>'налоги (2)'!Заголовки_для_печати</vt:lpstr>
      <vt:lpstr>'налоги (3)'!Заголовки_для_печати</vt:lpstr>
      <vt:lpstr>'налоги (4)'!Область_печати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1</cp:lastModifiedBy>
  <cp:lastPrinted>2014-04-15T11:59:12Z</cp:lastPrinted>
  <dcterms:created xsi:type="dcterms:W3CDTF">2013-10-22T13:14:23Z</dcterms:created>
  <dcterms:modified xsi:type="dcterms:W3CDTF">2014-04-18T07:33:12Z</dcterms:modified>
</cp:coreProperties>
</file>